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ONCO'!$A$1:$E$44</definedName>
    <definedName name="_xlnm.Print_Area" localSheetId="10">'CV UNICE'!$A$1:$J$44</definedName>
  </definedNames>
  <calcPr fullCalcOnLoad="1"/>
</workbook>
</file>

<file path=xl/sharedStrings.xml><?xml version="1.0" encoding="utf-8"?>
<sst xmlns="http://schemas.openxmlformats.org/spreadsheetml/2006/main" count="911" uniqueCount="125">
  <si>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</si>
  <si>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</si>
  <si>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</si>
  <si>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</si>
  <si>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</si>
  <si>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</si>
  <si>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</si>
  <si>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</si>
  <si>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</si>
  <si>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</si>
  <si>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</si>
  <si>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</si>
  <si>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</si>
  <si>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</si>
  <si>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</si>
  <si>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</si>
  <si>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</si>
  <si>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</si>
  <si>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</si>
  <si>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</si>
  <si>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</si>
  <si>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</si>
  <si>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</si>
  <si>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</si>
  <si>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</si>
  <si>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</si>
  <si>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</si>
  <si>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</si>
  <si>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</si>
  <si>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</si>
  <si>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</si>
  <si>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</si>
  <si>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</si>
  <si>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</si>
  <si>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</si>
  <si>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</si>
  <si>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</si>
  <si>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</si>
  <si>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</si>
  <si>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</si>
  <si>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</si>
  <si>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</si>
  <si>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</si>
  <si>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</si>
  <si>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</si>
  <si>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</si>
  <si>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</si>
  <si>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</si>
  <si>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</si>
  <si>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</si>
  <si>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</si>
  <si>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</si>
  <si>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</si>
  <si>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</si>
  <si>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</si>
  <si>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</si>
  <si>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</si>
  <si>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</si>
  <si>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</si>
  <si>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</si>
  <si>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</si>
  <si>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</si>
  <si>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</si>
  <si>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</si>
  <si>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</si>
  <si>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</si>
  <si>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</si>
  <si>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</si>
  <si>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</si>
  <si>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</si>
  <si>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</si>
  <si>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</si>
  <si>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</si>
  <si>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</si>
  <si>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</si>
  <si>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</si>
  <si>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</si>
  <si>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</si>
  <si>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</si>
  <si>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</si>
  <si>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</si>
  <si>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</si>
  <si>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</si>
  <si>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</si>
  <si>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</si>
  <si>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</si>
  <si>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</si>
  <si>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</si>
  <si>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</si>
  <si>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</si>
  <si>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</si>
  <si>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</si>
  <si>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</si>
  <si>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</si>
  <si>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</si>
  <si>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</si>
  <si>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</si>
  <si>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</si>
  <si>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</si>
  <si>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</si>
  <si>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</si>
  <si>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</si>
  <si>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</si>
  <si>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</si>
  <si>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</si>
  <si>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</si>
  <si>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</si>
  <si>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</si>
  <si>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</si>
  <si>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</si>
  <si>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</si>
  <si>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</si>
  <si>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KOVAPROD</t>
  </si>
  <si>
    <t>SITUATIA CONSUMULUI DE MEDICAMENTE IN LUNA  FEBRUARIE 2019</t>
  </si>
  <si>
    <t>SITUATIA CONSUMULUI DE MEDICAMENTE PENTRU PENSIONARI PANA LA 900 LEI FEBRUARIE 2019</t>
  </si>
  <si>
    <t>SITUATIA CONSUMULUI DE MEDICAMENTE PENTRU DIABET   LUNA FEBRUARIE 2019</t>
  </si>
  <si>
    <t>SITUATIA CONSUMULUI DE MEDICAMENTE PENTRU INSULINE LUNA FEBRUARIE 2019</t>
  </si>
  <si>
    <t>SITUATIA CONSUMULUI DE MEDICAMENTE LA  DIABET SI INSULINE FEBRUARIE 2019</t>
  </si>
  <si>
    <t>SITUATIA CONSUMULUI LA TESTE PENTRU LUNA FEBRUARIE 2019</t>
  </si>
  <si>
    <t>SITUATIA CONSUMULUI DE MEDICAMENTE PENTRU PNS COST VOLUM   LUNA FEBRUARIE 2019</t>
  </si>
  <si>
    <t>SITUATIA CONSUMULUI DE MEDICAMENTE PENTRU ONCOLOGIE  LUNA FEBRUARIE 2019</t>
  </si>
  <si>
    <t>SITUATIA CONSUMULUI DE MEDICAMENTE LA STARI POSTTRANSPLANT FEBRUARIE 2019</t>
  </si>
  <si>
    <t>SITUATIA CONSUMULUI DE MEDICAMENTE PENTRU SCLEROZA   LUNA FEBRUARIE 2019</t>
  </si>
  <si>
    <t>SITUATIA CONSUMULUI DE MEDIC. PENTRU UNICE COST VOLUM   LUNA FEBRUARIE 2019</t>
  </si>
  <si>
    <t>SITUATIA CONSUMULUI DE MEDICAMENTE LA STARI MUCOVISCIDOZA FEBRUARIE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</si>
</sst>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4" fontId="18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1.7109375" style="4" bestFit="1" customWidth="1"/>
    <col min="21" max="59" width="9.140625" style="4" customWidth="1"/>
  </cols>
  <sheetData>
    <row r="3" spans="2:19" ht="15">
      <c r="B3" s="20" t="s">
        <v>113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0.75">
      <c r="A4" s="77" t="s">
        <v>0</v>
      </c>
      <c r="B4" s="78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95</v>
      </c>
      <c r="H4" s="80" t="s">
        <v>99</v>
      </c>
      <c r="I4" s="79" t="s">
        <v>100</v>
      </c>
      <c r="J4" s="79" t="s">
        <v>104</v>
      </c>
      <c r="K4" s="79" t="s">
        <v>101</v>
      </c>
      <c r="L4" s="79" t="s">
        <v>102</v>
      </c>
      <c r="M4" s="79" t="s">
        <v>107</v>
      </c>
      <c r="N4" s="79" t="s">
        <v>105</v>
      </c>
      <c r="O4" s="79" t="s">
        <v>103</v>
      </c>
      <c r="P4" s="79" t="s">
        <v>106</v>
      </c>
      <c r="Q4" s="79" t="s">
        <v>109</v>
      </c>
      <c r="R4" s="81" t="s">
        <v>92</v>
      </c>
      <c r="S4" s="80" t="s">
        <v>108</v>
      </c>
    </row>
    <row r="5" spans="1:20" ht="15">
      <c r="A5" s="82">
        <v>1</v>
      </c>
      <c r="B5" s="83" t="s">
        <v>6</v>
      </c>
      <c r="C5" s="26">
        <v>37778.64</v>
      </c>
      <c r="D5" s="26">
        <v>39837.65</v>
      </c>
      <c r="E5" s="26">
        <v>50466.12</v>
      </c>
      <c r="F5" s="26">
        <v>2631.12</v>
      </c>
      <c r="G5" s="26">
        <v>4678.57</v>
      </c>
      <c r="H5" s="27">
        <v>1450.3</v>
      </c>
      <c r="I5" s="26"/>
      <c r="J5" s="26">
        <v>952.23</v>
      </c>
      <c r="K5" s="26">
        <v>3930.53</v>
      </c>
      <c r="L5" s="26">
        <v>27029.63</v>
      </c>
      <c r="M5" s="26">
        <v>5895.79</v>
      </c>
      <c r="N5" s="26">
        <v>11160.93</v>
      </c>
      <c r="O5" s="26"/>
      <c r="P5" s="26">
        <v>10530.27</v>
      </c>
      <c r="Q5" s="84">
        <f>H5+I5+J5+K5+L5+M5+N5+O5+P5</f>
        <v>60949.68000000001</v>
      </c>
      <c r="R5" s="85">
        <f aca="true" t="shared" si="0" ref="R5:R41">C5+D5+E5+F5+G5+H5+I5+J5+K5+L5+M5+N5+O5+P5</f>
        <v>196341.78</v>
      </c>
      <c r="S5" s="86">
        <f>R5-Q5</f>
        <v>135392.09999999998</v>
      </c>
      <c r="T5" s="93"/>
    </row>
    <row r="6" spans="1:20" ht="15">
      <c r="A6" s="82">
        <v>2</v>
      </c>
      <c r="B6" s="83" t="s">
        <v>7</v>
      </c>
      <c r="C6" s="26">
        <f>10129.42+8021.87</f>
        <v>18151.29</v>
      </c>
      <c r="D6" s="26">
        <f>12873.4+9162.06</f>
        <v>22035.46</v>
      </c>
      <c r="E6" s="26">
        <f>7118.15+8071.45</f>
        <v>15189.599999999999</v>
      </c>
      <c r="F6" s="26">
        <f>599.19+343.82</f>
        <v>943.01</v>
      </c>
      <c r="G6" s="26">
        <f>1780.53+607.37</f>
        <v>2387.9</v>
      </c>
      <c r="H6" s="27"/>
      <c r="I6" s="26"/>
      <c r="J6" s="26"/>
      <c r="K6" s="26">
        <v>3930.53</v>
      </c>
      <c r="L6" s="26">
        <v>3930.53</v>
      </c>
      <c r="M6" s="26"/>
      <c r="N6" s="26">
        <v>3299.87</v>
      </c>
      <c r="O6" s="26"/>
      <c r="P6" s="26"/>
      <c r="Q6" s="84">
        <f aca="true" t="shared" si="1" ref="Q6:Q41">H6+I6+J6+K6+L6+M6+N6+O6+P6</f>
        <v>11160.93</v>
      </c>
      <c r="R6" s="85">
        <f t="shared" si="0"/>
        <v>69868.19</v>
      </c>
      <c r="S6" s="86">
        <f aca="true" t="shared" si="2" ref="S6:S41">R6-Q6</f>
        <v>58707.26</v>
      </c>
      <c r="T6" s="93"/>
    </row>
    <row r="7" spans="1:20" ht="15">
      <c r="A7" s="82">
        <v>3</v>
      </c>
      <c r="B7" s="83" t="s">
        <v>8</v>
      </c>
      <c r="C7" s="26">
        <f>7788.44+6348.52+5114.01+13199.81+2307.03</f>
        <v>34757.81</v>
      </c>
      <c r="D7" s="26">
        <f>9333.74+4360.5+5548.52+10134.4+1127.49</f>
        <v>30504.650000000005</v>
      </c>
      <c r="E7" s="26">
        <f>3653.14+2652.78+2160.27+6750.87+133.55</f>
        <v>15350.61</v>
      </c>
      <c r="F7" s="26">
        <f>1505.92+1466.97+521.7+4779.39+1886.97</f>
        <v>10160.949999999999</v>
      </c>
      <c r="G7" s="26">
        <f>1298.33+491.71+643.46+1497.84+133.66</f>
        <v>4065</v>
      </c>
      <c r="H7" s="27">
        <v>290.06</v>
      </c>
      <c r="I7" s="26"/>
      <c r="J7" s="26"/>
      <c r="K7" s="26"/>
      <c r="L7" s="26"/>
      <c r="M7" s="26"/>
      <c r="N7" s="26"/>
      <c r="O7" s="26"/>
      <c r="P7" s="26"/>
      <c r="Q7" s="84">
        <f t="shared" si="1"/>
        <v>290.06</v>
      </c>
      <c r="R7" s="85">
        <f t="shared" si="0"/>
        <v>95129.08</v>
      </c>
      <c r="S7" s="86">
        <f t="shared" si="2"/>
        <v>94839.02</v>
      </c>
      <c r="T7" s="93"/>
    </row>
    <row r="8" spans="1:20" ht="15">
      <c r="A8" s="82">
        <v>4</v>
      </c>
      <c r="B8" s="83" t="s">
        <v>9</v>
      </c>
      <c r="C8" s="26">
        <f>8272.92+2658.95+5749.15</f>
        <v>16681.019999999997</v>
      </c>
      <c r="D8" s="26">
        <f>7731.66+2195.82+4260.11</f>
        <v>14187.59</v>
      </c>
      <c r="E8" s="26">
        <f>6014.56+866.73+4089.5</f>
        <v>10970.79</v>
      </c>
      <c r="F8" s="26">
        <f>990.11+34.17+1222</f>
        <v>2246.2799999999997</v>
      </c>
      <c r="G8" s="26">
        <f>881.33+238.06+417.58</f>
        <v>1536.97</v>
      </c>
      <c r="H8" s="27"/>
      <c r="I8" s="26"/>
      <c r="J8" s="26"/>
      <c r="K8" s="26"/>
      <c r="L8" s="26"/>
      <c r="M8" s="26"/>
      <c r="N8" s="26"/>
      <c r="O8" s="26"/>
      <c r="P8" s="26"/>
      <c r="Q8" s="84">
        <f t="shared" si="1"/>
        <v>0</v>
      </c>
      <c r="R8" s="85">
        <f t="shared" si="0"/>
        <v>45622.649999999994</v>
      </c>
      <c r="S8" s="86">
        <f t="shared" si="2"/>
        <v>45622.649999999994</v>
      </c>
      <c r="T8" s="93"/>
    </row>
    <row r="9" spans="1:20" ht="15">
      <c r="A9" s="82">
        <v>5</v>
      </c>
      <c r="B9" s="83" t="s">
        <v>10</v>
      </c>
      <c r="C9" s="26">
        <f>7708.22+7127.56</f>
        <v>14835.78</v>
      </c>
      <c r="D9" s="26">
        <f>4826.81+6039.31</f>
        <v>10866.12</v>
      </c>
      <c r="E9" s="26">
        <f>3782.05+3733.27</f>
        <v>7515.32</v>
      </c>
      <c r="F9" s="26">
        <f>1533.33+393.84</f>
        <v>1927.1699999999998</v>
      </c>
      <c r="G9" s="26">
        <f>1182.53+842.77</f>
        <v>2025.3</v>
      </c>
      <c r="H9" s="27"/>
      <c r="I9" s="26"/>
      <c r="J9" s="26"/>
      <c r="K9" s="26"/>
      <c r="L9" s="26"/>
      <c r="M9" s="26"/>
      <c r="N9" s="26"/>
      <c r="O9" s="26"/>
      <c r="P9" s="26"/>
      <c r="Q9" s="84">
        <f t="shared" si="1"/>
        <v>0</v>
      </c>
      <c r="R9" s="85">
        <f t="shared" si="0"/>
        <v>37169.69</v>
      </c>
      <c r="S9" s="86">
        <f t="shared" si="2"/>
        <v>37169.69</v>
      </c>
      <c r="T9" s="93"/>
    </row>
    <row r="10" spans="1:20" ht="15">
      <c r="A10" s="82">
        <v>6</v>
      </c>
      <c r="B10" s="83" t="s">
        <v>11</v>
      </c>
      <c r="C10" s="26">
        <v>14940.01</v>
      </c>
      <c r="D10" s="26">
        <v>21747.36</v>
      </c>
      <c r="E10" s="26">
        <v>26878.26</v>
      </c>
      <c r="F10" s="26">
        <v>688.82</v>
      </c>
      <c r="G10" s="26">
        <v>2169.2</v>
      </c>
      <c r="H10" s="27"/>
      <c r="I10" s="26"/>
      <c r="J10" s="26"/>
      <c r="K10" s="26"/>
      <c r="L10" s="26"/>
      <c r="M10" s="26"/>
      <c r="N10" s="26"/>
      <c r="O10" s="26"/>
      <c r="P10" s="26"/>
      <c r="Q10" s="84">
        <f t="shared" si="1"/>
        <v>0</v>
      </c>
      <c r="R10" s="85">
        <f t="shared" si="0"/>
        <v>66423.65000000001</v>
      </c>
      <c r="S10" s="86">
        <f t="shared" si="2"/>
        <v>66423.65000000001</v>
      </c>
      <c r="T10" s="93"/>
    </row>
    <row r="11" spans="1:20" ht="15">
      <c r="A11" s="82">
        <v>7</v>
      </c>
      <c r="B11" s="83" t="s">
        <v>12</v>
      </c>
      <c r="C11" s="26">
        <v>17681.61</v>
      </c>
      <c r="D11" s="26">
        <v>23408.3</v>
      </c>
      <c r="E11" s="26">
        <v>23961.55</v>
      </c>
      <c r="F11" s="26">
        <v>1660.2</v>
      </c>
      <c r="G11" s="26">
        <v>3424.66</v>
      </c>
      <c r="H11" s="27">
        <v>6048.85</v>
      </c>
      <c r="I11" s="26"/>
      <c r="J11" s="26"/>
      <c r="K11" s="26"/>
      <c r="L11" s="26">
        <v>3299.87</v>
      </c>
      <c r="M11" s="26"/>
      <c r="N11" s="26"/>
      <c r="O11" s="26"/>
      <c r="P11" s="26"/>
      <c r="Q11" s="84">
        <f t="shared" si="1"/>
        <v>9348.720000000001</v>
      </c>
      <c r="R11" s="85">
        <f t="shared" si="0"/>
        <v>79485.04000000001</v>
      </c>
      <c r="S11" s="86">
        <f t="shared" si="2"/>
        <v>70136.32</v>
      </c>
      <c r="T11" s="93"/>
    </row>
    <row r="12" spans="1:20" ht="15">
      <c r="A12" s="82">
        <v>8</v>
      </c>
      <c r="B12" s="83" t="s">
        <v>13</v>
      </c>
      <c r="C12" s="26">
        <f>14334.85+12375.18+5358.56+9473.74+14637.84</f>
        <v>56180.17</v>
      </c>
      <c r="D12" s="26">
        <f>16613.26+12092.75+4540.26+6119.56+16966.21</f>
        <v>56332.03999999999</v>
      </c>
      <c r="E12" s="26">
        <f>12655.66+6850.5+5172.94+2369.92+85036.96</f>
        <v>112085.98000000001</v>
      </c>
      <c r="F12" s="26">
        <f>1739.63+2609.65+248+1545.49+1728.69</f>
        <v>7871.460000000001</v>
      </c>
      <c r="G12" s="26">
        <f>2140.26+852.26+588.3+556.17+1397.6</f>
        <v>5534.59</v>
      </c>
      <c r="H12" s="27">
        <f>1316.6+290.06+580.12</f>
        <v>2186.7799999999997</v>
      </c>
      <c r="I12" s="26"/>
      <c r="J12" s="26"/>
      <c r="K12" s="26"/>
      <c r="L12" s="26">
        <v>15091.46</v>
      </c>
      <c r="M12" s="26"/>
      <c r="N12" s="26">
        <v>3930.53</v>
      </c>
      <c r="O12" s="26"/>
      <c r="P12" s="26"/>
      <c r="Q12" s="84">
        <f t="shared" si="1"/>
        <v>21208.769999999997</v>
      </c>
      <c r="R12" s="85">
        <f t="shared" si="0"/>
        <v>259213.00999999998</v>
      </c>
      <c r="S12" s="86">
        <f t="shared" si="2"/>
        <v>238004.24</v>
      </c>
      <c r="T12" s="93"/>
    </row>
    <row r="13" spans="1:20" ht="15">
      <c r="A13" s="82">
        <v>9</v>
      </c>
      <c r="B13" s="83" t="s">
        <v>112</v>
      </c>
      <c r="C13" s="26">
        <f>17912.1+17824+7105.38+8797.71</f>
        <v>51639.189999999995</v>
      </c>
      <c r="D13" s="26">
        <f>22908.06+18048.07+7889.57+10842.6</f>
        <v>59688.3</v>
      </c>
      <c r="E13" s="26">
        <f>12019.3+13183.35+18222.87+5533.71</f>
        <v>48959.23</v>
      </c>
      <c r="F13" s="26">
        <f>980.11+1354+495.98+880.08</f>
        <v>3710.17</v>
      </c>
      <c r="G13" s="26">
        <f>3012.22+1661.77+1006.75+1201.1</f>
        <v>6881.84</v>
      </c>
      <c r="H13" s="27"/>
      <c r="I13" s="26"/>
      <c r="J13" s="26"/>
      <c r="K13" s="26">
        <v>7861.06</v>
      </c>
      <c r="L13" s="26"/>
      <c r="M13" s="26"/>
      <c r="N13" s="26">
        <v>3710.35</v>
      </c>
      <c r="O13" s="26"/>
      <c r="P13" s="26"/>
      <c r="Q13" s="84">
        <f t="shared" si="1"/>
        <v>11571.41</v>
      </c>
      <c r="R13" s="85">
        <f t="shared" si="0"/>
        <v>182450.14</v>
      </c>
      <c r="S13" s="86">
        <f t="shared" si="2"/>
        <v>170878.73</v>
      </c>
      <c r="T13" s="93"/>
    </row>
    <row r="14" spans="1:20" ht="15">
      <c r="A14" s="82">
        <v>10</v>
      </c>
      <c r="B14" s="83" t="s">
        <v>14</v>
      </c>
      <c r="C14" s="26">
        <v>20677.11</v>
      </c>
      <c r="D14" s="26">
        <v>47620.72</v>
      </c>
      <c r="E14" s="26">
        <v>42903.56</v>
      </c>
      <c r="F14" s="26">
        <v>2252.49</v>
      </c>
      <c r="G14" s="26">
        <v>1128.51</v>
      </c>
      <c r="H14" s="27">
        <v>6189.48</v>
      </c>
      <c r="I14" s="26"/>
      <c r="J14" s="26">
        <v>2715</v>
      </c>
      <c r="K14" s="26">
        <v>3710.35</v>
      </c>
      <c r="L14" s="26">
        <v>23872.92</v>
      </c>
      <c r="M14" s="26"/>
      <c r="N14" s="26">
        <v>7190.85</v>
      </c>
      <c r="O14" s="26"/>
      <c r="P14" s="26"/>
      <c r="Q14" s="84">
        <f t="shared" si="1"/>
        <v>43678.6</v>
      </c>
      <c r="R14" s="85">
        <f t="shared" si="0"/>
        <v>158260.99000000002</v>
      </c>
      <c r="S14" s="86">
        <f t="shared" si="2"/>
        <v>114582.39000000001</v>
      </c>
      <c r="T14" s="93"/>
    </row>
    <row r="15" spans="1:20" ht="15">
      <c r="A15" s="82">
        <v>11</v>
      </c>
      <c r="B15" s="83" t="s">
        <v>15</v>
      </c>
      <c r="C15" s="26">
        <f>8214.89+2089.96+8023.7</f>
        <v>18328.55</v>
      </c>
      <c r="D15" s="28">
        <f>11793.44+2039.67+11570.94</f>
        <v>25404.050000000003</v>
      </c>
      <c r="E15" s="26">
        <f>11506.6+927.74+5481.01</f>
        <v>17915.35</v>
      </c>
      <c r="F15" s="26">
        <f>138.49+964.22+1665.81</f>
        <v>2768.52</v>
      </c>
      <c r="G15" s="26">
        <f>1048.68+314.47+1220.67</f>
        <v>2583.82</v>
      </c>
      <c r="H15" s="27"/>
      <c r="I15" s="26"/>
      <c r="J15" s="26"/>
      <c r="K15" s="26"/>
      <c r="L15" s="26"/>
      <c r="M15" s="26"/>
      <c r="N15" s="26"/>
      <c r="O15" s="26"/>
      <c r="P15" s="26"/>
      <c r="Q15" s="84">
        <f t="shared" si="1"/>
        <v>0</v>
      </c>
      <c r="R15" s="85">
        <f t="shared" si="0"/>
        <v>67000.29000000001</v>
      </c>
      <c r="S15" s="86">
        <f t="shared" si="2"/>
        <v>67000.29000000001</v>
      </c>
      <c r="T15" s="93"/>
    </row>
    <row r="16" spans="1:20" ht="15">
      <c r="A16" s="82">
        <v>12</v>
      </c>
      <c r="B16" s="83" t="s">
        <v>16</v>
      </c>
      <c r="C16" s="26">
        <f>25556.11+21731.74+28036.47</f>
        <v>75324.32</v>
      </c>
      <c r="D16" s="26">
        <f>33168.22+23083.29+37475.73</f>
        <v>93727.24</v>
      </c>
      <c r="E16" s="26">
        <f>14787.51+21532.11+14864.75</f>
        <v>51184.37</v>
      </c>
      <c r="F16" s="26">
        <f>2331.46+2235.65+2259.02</f>
        <v>6826.130000000001</v>
      </c>
      <c r="G16" s="26">
        <f>3775.98+1984.81+3543.39</f>
        <v>9304.18</v>
      </c>
      <c r="H16" s="27">
        <v>580.12</v>
      </c>
      <c r="I16" s="26"/>
      <c r="J16" s="26"/>
      <c r="K16" s="26">
        <v>7420.7</v>
      </c>
      <c r="L16" s="26">
        <f>5565.53+22324.06</f>
        <v>27889.59</v>
      </c>
      <c r="M16" s="26">
        <v>3930.53</v>
      </c>
      <c r="N16" s="26">
        <f>7230.4+22441.08</f>
        <v>29671.480000000003</v>
      </c>
      <c r="O16" s="26">
        <v>1815.63</v>
      </c>
      <c r="P16" s="26"/>
      <c r="Q16" s="84">
        <f t="shared" si="1"/>
        <v>71308.05000000002</v>
      </c>
      <c r="R16" s="85">
        <f t="shared" si="0"/>
        <v>307674.29000000004</v>
      </c>
      <c r="S16" s="86">
        <f t="shared" si="2"/>
        <v>236366.24000000002</v>
      </c>
      <c r="T16" s="93"/>
    </row>
    <row r="17" spans="1:20" ht="15">
      <c r="A17" s="82">
        <v>13</v>
      </c>
      <c r="B17" s="83" t="s">
        <v>17</v>
      </c>
      <c r="C17" s="26">
        <v>27311.64</v>
      </c>
      <c r="D17" s="26">
        <v>33662.11</v>
      </c>
      <c r="E17" s="26">
        <v>20541.5</v>
      </c>
      <c r="F17" s="26">
        <v>2864.88</v>
      </c>
      <c r="G17" s="26">
        <v>3626.12</v>
      </c>
      <c r="H17" s="27">
        <v>2976.16</v>
      </c>
      <c r="I17" s="26"/>
      <c r="J17" s="26"/>
      <c r="K17" s="26"/>
      <c r="L17" s="26"/>
      <c r="M17" s="26"/>
      <c r="N17" s="26"/>
      <c r="O17" s="26"/>
      <c r="P17" s="26"/>
      <c r="Q17" s="84">
        <f t="shared" si="1"/>
        <v>2976.16</v>
      </c>
      <c r="R17" s="85">
        <f t="shared" si="0"/>
        <v>90982.41</v>
      </c>
      <c r="S17" s="86">
        <f t="shared" si="2"/>
        <v>88006.25</v>
      </c>
      <c r="T17" s="93"/>
    </row>
    <row r="18" spans="1:25" ht="15">
      <c r="A18" s="82">
        <v>14</v>
      </c>
      <c r="B18" s="83" t="s">
        <v>18</v>
      </c>
      <c r="C18" s="26">
        <v>20550.68</v>
      </c>
      <c r="D18" s="26">
        <v>13185.46</v>
      </c>
      <c r="E18" s="26">
        <v>6054.47</v>
      </c>
      <c r="F18" s="26">
        <v>1968.47</v>
      </c>
      <c r="G18" s="26">
        <v>1982.05</v>
      </c>
      <c r="H18" s="27"/>
      <c r="I18" s="26"/>
      <c r="J18" s="26"/>
      <c r="K18" s="26"/>
      <c r="L18" s="26"/>
      <c r="M18" s="26"/>
      <c r="N18" s="26"/>
      <c r="O18" s="26"/>
      <c r="P18" s="26"/>
      <c r="Q18" s="84">
        <f t="shared" si="1"/>
        <v>0</v>
      </c>
      <c r="R18" s="85">
        <f t="shared" si="0"/>
        <v>43741.130000000005</v>
      </c>
      <c r="S18" s="86">
        <f t="shared" si="2"/>
        <v>43741.130000000005</v>
      </c>
      <c r="T18" s="93"/>
      <c r="U18" s="12"/>
      <c r="V18" s="12"/>
      <c r="W18" s="12"/>
      <c r="X18" s="12"/>
      <c r="Y18" s="12"/>
    </row>
    <row r="19" spans="1:20" ht="15">
      <c r="A19" s="82">
        <v>15</v>
      </c>
      <c r="B19" s="83" t="s">
        <v>19</v>
      </c>
      <c r="C19" s="26">
        <f>38879.76+15577.62</f>
        <v>54457.380000000005</v>
      </c>
      <c r="D19" s="26">
        <f>26114.09+9320.38</f>
        <v>35434.47</v>
      </c>
      <c r="E19" s="26">
        <f>27686.79+8554.35</f>
        <v>36241.14</v>
      </c>
      <c r="F19" s="26">
        <f>6498.36+1877.59</f>
        <v>8375.949999999999</v>
      </c>
      <c r="G19" s="26">
        <f>3360.87+854.61</f>
        <v>4215.48</v>
      </c>
      <c r="H19" s="27"/>
      <c r="I19" s="26"/>
      <c r="J19" s="26"/>
      <c r="K19" s="26"/>
      <c r="L19" s="26"/>
      <c r="M19" s="26"/>
      <c r="N19" s="26"/>
      <c r="O19" s="26"/>
      <c r="P19" s="26"/>
      <c r="Q19" s="84">
        <f t="shared" si="1"/>
        <v>0</v>
      </c>
      <c r="R19" s="85">
        <f t="shared" si="0"/>
        <v>138724.42</v>
      </c>
      <c r="S19" s="86">
        <f t="shared" si="2"/>
        <v>138724.42</v>
      </c>
      <c r="T19" s="93"/>
    </row>
    <row r="20" spans="1:20" ht="15">
      <c r="A20" s="82">
        <v>16</v>
      </c>
      <c r="B20" s="83" t="s">
        <v>20</v>
      </c>
      <c r="C20" s="26">
        <f>11562.39+4551.82</f>
        <v>16114.21</v>
      </c>
      <c r="D20" s="26">
        <f>12452.75+3108.2</f>
        <v>15560.95</v>
      </c>
      <c r="E20" s="26">
        <f>3044.39+2408.77</f>
        <v>5453.16</v>
      </c>
      <c r="F20" s="26">
        <f>1452.74+673.33</f>
        <v>2126.07</v>
      </c>
      <c r="G20" s="26">
        <f>1737.78+495.26</f>
        <v>2233.04</v>
      </c>
      <c r="H20" s="29"/>
      <c r="I20" s="26"/>
      <c r="J20" s="26"/>
      <c r="K20" s="26"/>
      <c r="L20" s="26"/>
      <c r="M20" s="26"/>
      <c r="N20" s="26"/>
      <c r="O20" s="26"/>
      <c r="P20" s="26"/>
      <c r="Q20" s="84">
        <f t="shared" si="1"/>
        <v>0</v>
      </c>
      <c r="R20" s="85">
        <f t="shared" si="0"/>
        <v>41487.43</v>
      </c>
      <c r="S20" s="86">
        <f t="shared" si="2"/>
        <v>41487.43</v>
      </c>
      <c r="T20" s="93"/>
    </row>
    <row r="21" spans="1:20" ht="15">
      <c r="A21" s="82">
        <v>17</v>
      </c>
      <c r="B21" s="83" t="s">
        <v>21</v>
      </c>
      <c r="C21" s="26">
        <v>4225.56</v>
      </c>
      <c r="D21" s="26">
        <v>2720.86</v>
      </c>
      <c r="E21" s="26">
        <v>3304.13</v>
      </c>
      <c r="F21" s="26">
        <v>212.36</v>
      </c>
      <c r="G21" s="26">
        <v>253.98</v>
      </c>
      <c r="H21" s="27"/>
      <c r="I21" s="26"/>
      <c r="J21" s="26"/>
      <c r="K21" s="26"/>
      <c r="L21" s="26"/>
      <c r="M21" s="26"/>
      <c r="N21" s="26"/>
      <c r="O21" s="26"/>
      <c r="P21" s="26"/>
      <c r="Q21" s="84">
        <f t="shared" si="1"/>
        <v>0</v>
      </c>
      <c r="R21" s="85">
        <f t="shared" si="0"/>
        <v>10716.89</v>
      </c>
      <c r="S21" s="86">
        <f t="shared" si="2"/>
        <v>10716.89</v>
      </c>
      <c r="T21" s="93"/>
    </row>
    <row r="22" spans="1:20" ht="15">
      <c r="A22" s="82">
        <v>18</v>
      </c>
      <c r="B22" s="83" t="s">
        <v>22</v>
      </c>
      <c r="C22" s="26">
        <v>1787.8</v>
      </c>
      <c r="D22" s="26">
        <v>1424.09</v>
      </c>
      <c r="E22" s="26">
        <v>1185.33</v>
      </c>
      <c r="F22" s="26">
        <v>0</v>
      </c>
      <c r="G22" s="26">
        <v>321.77</v>
      </c>
      <c r="H22" s="27"/>
      <c r="I22" s="26"/>
      <c r="J22" s="26"/>
      <c r="K22" s="26"/>
      <c r="L22" s="26"/>
      <c r="M22" s="26"/>
      <c r="N22" s="26"/>
      <c r="O22" s="26"/>
      <c r="P22" s="26"/>
      <c r="Q22" s="84">
        <f t="shared" si="1"/>
        <v>0</v>
      </c>
      <c r="R22" s="85">
        <f t="shared" si="0"/>
        <v>4718.99</v>
      </c>
      <c r="S22" s="86">
        <f t="shared" si="2"/>
        <v>4718.99</v>
      </c>
      <c r="T22" s="93"/>
    </row>
    <row r="23" spans="1:20" ht="15">
      <c r="A23" s="82">
        <v>19</v>
      </c>
      <c r="B23" s="83" t="s">
        <v>23</v>
      </c>
      <c r="C23" s="26">
        <f>3704.29+4425.27+2246.26+2204.17+1706.55</f>
        <v>14286.539999999999</v>
      </c>
      <c r="D23" s="26">
        <f>4520.97+4207.18+1419.88+3110.91+1136.48</f>
        <v>14395.420000000002</v>
      </c>
      <c r="E23" s="26">
        <f>2316.84+756.62+1047.5+1192.82+147.69</f>
        <v>5461.469999999999</v>
      </c>
      <c r="F23" s="26">
        <f>821.49+1833.75+535.95+483.36+218.2</f>
        <v>3892.7499999999995</v>
      </c>
      <c r="G23" s="26">
        <f>481.88+585.21+448.93+359.85+230.64</f>
        <v>2106.51</v>
      </c>
      <c r="H23" s="27"/>
      <c r="I23" s="26"/>
      <c r="J23" s="26"/>
      <c r="K23" s="26"/>
      <c r="L23" s="26"/>
      <c r="M23" s="26"/>
      <c r="N23" s="26"/>
      <c r="O23" s="26"/>
      <c r="P23" s="26"/>
      <c r="Q23" s="84">
        <f t="shared" si="1"/>
        <v>0</v>
      </c>
      <c r="R23" s="85">
        <f t="shared" si="0"/>
        <v>40142.69</v>
      </c>
      <c r="S23" s="86">
        <f t="shared" si="2"/>
        <v>40142.69</v>
      </c>
      <c r="T23" s="93"/>
    </row>
    <row r="24" spans="1:20" ht="15">
      <c r="A24" s="82">
        <v>20</v>
      </c>
      <c r="B24" s="83" t="s">
        <v>24</v>
      </c>
      <c r="C24" s="26">
        <v>16556.49</v>
      </c>
      <c r="D24" s="26">
        <v>18476.87</v>
      </c>
      <c r="E24" s="26">
        <v>12657.14</v>
      </c>
      <c r="F24" s="26">
        <v>406.47</v>
      </c>
      <c r="G24" s="26">
        <v>2576.31</v>
      </c>
      <c r="H24" s="27">
        <v>1358.23</v>
      </c>
      <c r="I24" s="26">
        <v>778.11</v>
      </c>
      <c r="J24" s="26">
        <v>13810.57</v>
      </c>
      <c r="K24" s="26"/>
      <c r="L24" s="26"/>
      <c r="M24" s="26"/>
      <c r="N24" s="26">
        <v>3859.45</v>
      </c>
      <c r="O24" s="26"/>
      <c r="P24" s="26"/>
      <c r="Q24" s="84">
        <f t="shared" si="1"/>
        <v>19806.36</v>
      </c>
      <c r="R24" s="85">
        <f t="shared" si="0"/>
        <v>70479.64</v>
      </c>
      <c r="S24" s="86">
        <f t="shared" si="2"/>
        <v>50673.28</v>
      </c>
      <c r="T24" s="93"/>
    </row>
    <row r="25" spans="1:20" ht="15">
      <c r="A25" s="82">
        <v>21</v>
      </c>
      <c r="B25" s="83" t="s">
        <v>25</v>
      </c>
      <c r="C25" s="26">
        <f>8219.01+20680.59+2457.03+12494.17+5935.39</f>
        <v>49786.189999999995</v>
      </c>
      <c r="D25" s="26">
        <f>7807.7+17987.94+2616.11+7501.04+4994.52</f>
        <v>40907.31</v>
      </c>
      <c r="E25" s="26">
        <f>4413.62+15511.5+849.72+1108.2+2941.48</f>
        <v>24824.52</v>
      </c>
      <c r="F25" s="26">
        <f>3088.58+1239.58+381.06+13167.67+668.45</f>
        <v>18545.34</v>
      </c>
      <c r="G25" s="26">
        <f>556.55+2524.58+225.26+637.74+555.75</f>
        <v>4499.88</v>
      </c>
      <c r="H25" s="27"/>
      <c r="I25" s="26"/>
      <c r="J25" s="26"/>
      <c r="K25" s="26"/>
      <c r="L25" s="26"/>
      <c r="M25" s="26">
        <v>3930.52</v>
      </c>
      <c r="N25" s="26"/>
      <c r="O25" s="26"/>
      <c r="P25" s="26"/>
      <c r="Q25" s="84">
        <f t="shared" si="1"/>
        <v>3930.52</v>
      </c>
      <c r="R25" s="85">
        <f t="shared" si="0"/>
        <v>142493.76</v>
      </c>
      <c r="S25" s="86">
        <f t="shared" si="2"/>
        <v>138563.24000000002</v>
      </c>
      <c r="T25" s="93"/>
    </row>
    <row r="26" spans="1:20" ht="15">
      <c r="A26" s="82">
        <v>22</v>
      </c>
      <c r="B26" s="83" t="s">
        <v>26</v>
      </c>
      <c r="C26" s="26">
        <v>6470.28</v>
      </c>
      <c r="D26" s="26">
        <v>4815.97</v>
      </c>
      <c r="E26" s="26">
        <v>2099.21</v>
      </c>
      <c r="F26" s="26">
        <v>762.96</v>
      </c>
      <c r="G26" s="26">
        <v>511.95</v>
      </c>
      <c r="H26" s="27"/>
      <c r="I26" s="26"/>
      <c r="J26" s="26"/>
      <c r="K26" s="26"/>
      <c r="L26" s="26"/>
      <c r="M26" s="26"/>
      <c r="N26" s="26"/>
      <c r="O26" s="26"/>
      <c r="P26" s="26"/>
      <c r="Q26" s="84">
        <f t="shared" si="1"/>
        <v>0</v>
      </c>
      <c r="R26" s="85">
        <f t="shared" si="0"/>
        <v>14660.369999999999</v>
      </c>
      <c r="S26" s="86">
        <f t="shared" si="2"/>
        <v>14660.369999999999</v>
      </c>
      <c r="T26" s="93"/>
    </row>
    <row r="27" spans="1:20" ht="15">
      <c r="A27" s="82">
        <v>23</v>
      </c>
      <c r="B27" s="83" t="s">
        <v>27</v>
      </c>
      <c r="C27" s="26">
        <f>7998.94+2234.11</f>
        <v>10233.05</v>
      </c>
      <c r="D27" s="26">
        <f>5185.69+2544.42</f>
        <v>7730.11</v>
      </c>
      <c r="E27" s="26">
        <f>3743.34+1172.08</f>
        <v>4915.42</v>
      </c>
      <c r="F27" s="26">
        <f>799.82+453.78</f>
        <v>1253.6</v>
      </c>
      <c r="G27" s="26">
        <f>666.68+405.44</f>
        <v>1072.12</v>
      </c>
      <c r="H27" s="27"/>
      <c r="I27" s="26"/>
      <c r="J27" s="26"/>
      <c r="K27" s="26"/>
      <c r="L27" s="26"/>
      <c r="M27" s="26"/>
      <c r="N27" s="26"/>
      <c r="O27" s="26"/>
      <c r="P27" s="26"/>
      <c r="Q27" s="84">
        <f t="shared" si="1"/>
        <v>0</v>
      </c>
      <c r="R27" s="85">
        <f t="shared" si="0"/>
        <v>25204.3</v>
      </c>
      <c r="S27" s="86">
        <f t="shared" si="2"/>
        <v>25204.3</v>
      </c>
      <c r="T27" s="93"/>
    </row>
    <row r="28" spans="1:20" ht="15">
      <c r="A28" s="82">
        <v>24</v>
      </c>
      <c r="B28" s="83" t="s">
        <v>28</v>
      </c>
      <c r="C28" s="26">
        <f>13030.22+11176.77+13570.41+8559.08</f>
        <v>46336.479999999996</v>
      </c>
      <c r="D28" s="26">
        <f>14827.86+16523.77+19208.29+11148.44</f>
        <v>61708.36</v>
      </c>
      <c r="E28" s="26">
        <f>17442.78+38769.48+3073.35+12122.35</f>
        <v>71407.96</v>
      </c>
      <c r="F28" s="26">
        <f>466.57+524.31+591.77+1443.85</f>
        <v>3026.5</v>
      </c>
      <c r="G28" s="26">
        <f>1317.71+1850.36+2003.81+1159.17</f>
        <v>6331.049999999999</v>
      </c>
      <c r="H28" s="27">
        <f>1160.24+446.42</f>
        <v>1606.66</v>
      </c>
      <c r="I28" s="26"/>
      <c r="J28" s="26"/>
      <c r="K28" s="26">
        <v>7861.05</v>
      </c>
      <c r="L28" s="26">
        <f>78025.2+3930.52</f>
        <v>81955.72</v>
      </c>
      <c r="M28" s="26">
        <v>3930.52</v>
      </c>
      <c r="N28" s="26">
        <v>27513.64</v>
      </c>
      <c r="O28" s="26"/>
      <c r="P28" s="26">
        <v>35374.68</v>
      </c>
      <c r="Q28" s="84">
        <f t="shared" si="1"/>
        <v>158242.27000000002</v>
      </c>
      <c r="R28" s="85">
        <f t="shared" si="0"/>
        <v>347052.62</v>
      </c>
      <c r="S28" s="86">
        <f t="shared" si="2"/>
        <v>188810.34999999998</v>
      </c>
      <c r="T28" s="93"/>
    </row>
    <row r="29" spans="1:20" ht="15">
      <c r="A29" s="82">
        <v>25</v>
      </c>
      <c r="B29" s="83" t="s">
        <v>29</v>
      </c>
      <c r="C29" s="26">
        <v>3413.97</v>
      </c>
      <c r="D29" s="26">
        <v>5565.24</v>
      </c>
      <c r="E29" s="26">
        <v>6685.32</v>
      </c>
      <c r="F29" s="26">
        <v>96.71</v>
      </c>
      <c r="G29" s="26">
        <v>428.74</v>
      </c>
      <c r="H29" s="27"/>
      <c r="I29" s="26"/>
      <c r="J29" s="26"/>
      <c r="K29" s="26"/>
      <c r="L29" s="26"/>
      <c r="M29" s="26"/>
      <c r="N29" s="26">
        <v>3859.45</v>
      </c>
      <c r="O29" s="26"/>
      <c r="P29" s="26"/>
      <c r="Q29" s="84">
        <f t="shared" si="1"/>
        <v>3859.45</v>
      </c>
      <c r="R29" s="85">
        <f t="shared" si="0"/>
        <v>20049.429999999997</v>
      </c>
      <c r="S29" s="86">
        <f t="shared" si="2"/>
        <v>16189.979999999996</v>
      </c>
      <c r="T29" s="93"/>
    </row>
    <row r="30" spans="1:20" ht="15">
      <c r="A30" s="82">
        <v>26</v>
      </c>
      <c r="B30" s="83" t="s">
        <v>30</v>
      </c>
      <c r="C30" s="26">
        <f>10899.69+7373.11</f>
        <v>18272.8</v>
      </c>
      <c r="D30" s="26">
        <f>12861.16+4805.57</f>
        <v>17666.73</v>
      </c>
      <c r="E30" s="26">
        <f>2209.08+2293.45</f>
        <v>4502.53</v>
      </c>
      <c r="F30" s="26">
        <f>1742.68+1450.35</f>
        <v>3193.0299999999997</v>
      </c>
      <c r="G30" s="26">
        <f>1492.47+793.69</f>
        <v>2286.16</v>
      </c>
      <c r="H30" s="27"/>
      <c r="I30" s="26"/>
      <c r="J30" s="26"/>
      <c r="K30" s="26"/>
      <c r="L30" s="26">
        <v>3260.32</v>
      </c>
      <c r="M30" s="26"/>
      <c r="N30" s="26"/>
      <c r="O30" s="26"/>
      <c r="P30" s="26"/>
      <c r="Q30" s="84">
        <f t="shared" si="1"/>
        <v>3260.32</v>
      </c>
      <c r="R30" s="85">
        <f t="shared" si="0"/>
        <v>49181.57</v>
      </c>
      <c r="S30" s="86">
        <f t="shared" si="2"/>
        <v>45921.25</v>
      </c>
      <c r="T30" s="93"/>
    </row>
    <row r="31" spans="1:20" ht="15">
      <c r="A31" s="82">
        <v>27</v>
      </c>
      <c r="B31" s="83" t="s">
        <v>31</v>
      </c>
      <c r="C31" s="26">
        <f>6911.63+4383.95</f>
        <v>11295.58</v>
      </c>
      <c r="D31" s="26">
        <f>5898.52+2769.66</f>
        <v>8668.18</v>
      </c>
      <c r="E31" s="26">
        <f>11867.86+3321.57</f>
        <v>15189.43</v>
      </c>
      <c r="F31" s="26">
        <f>1296.58+271.39</f>
        <v>1567.9699999999998</v>
      </c>
      <c r="G31" s="26">
        <f>618.67+702.67</f>
        <v>1321.34</v>
      </c>
      <c r="H31" s="27"/>
      <c r="I31" s="26"/>
      <c r="J31" s="26"/>
      <c r="K31" s="26"/>
      <c r="L31" s="26"/>
      <c r="M31" s="26"/>
      <c r="N31" s="26"/>
      <c r="O31" s="26"/>
      <c r="P31" s="26"/>
      <c r="Q31" s="84">
        <f t="shared" si="1"/>
        <v>0</v>
      </c>
      <c r="R31" s="85">
        <f t="shared" si="0"/>
        <v>38042.5</v>
      </c>
      <c r="S31" s="86">
        <f t="shared" si="2"/>
        <v>38042.5</v>
      </c>
      <c r="T31" s="93"/>
    </row>
    <row r="32" spans="1:20" ht="15">
      <c r="A32" s="82">
        <v>28</v>
      </c>
      <c r="B32" s="83" t="s">
        <v>32</v>
      </c>
      <c r="C32" s="26">
        <f>16589.01+11376.4+13311.58</f>
        <v>41276.99</v>
      </c>
      <c r="D32" s="26">
        <f>24779.81+18322.05+11000.23</f>
        <v>54102.09</v>
      </c>
      <c r="E32" s="26">
        <f>9196.78+4803.4+5551.27</f>
        <v>19551.45</v>
      </c>
      <c r="F32" s="26">
        <f>1022.13+696.33+448.62</f>
        <v>2167.08</v>
      </c>
      <c r="G32" s="26">
        <f>2278.75+1361.38+1579.73</f>
        <v>5219.860000000001</v>
      </c>
      <c r="H32" s="27"/>
      <c r="I32" s="26"/>
      <c r="J32" s="26"/>
      <c r="K32" s="26"/>
      <c r="L32" s="26"/>
      <c r="M32" s="26"/>
      <c r="N32" s="26"/>
      <c r="O32" s="26"/>
      <c r="P32" s="26"/>
      <c r="Q32" s="84">
        <f t="shared" si="1"/>
        <v>0</v>
      </c>
      <c r="R32" s="85">
        <f t="shared" si="0"/>
        <v>122317.46999999999</v>
      </c>
      <c r="S32" s="86">
        <f t="shared" si="2"/>
        <v>122317.46999999999</v>
      </c>
      <c r="T32" s="93"/>
    </row>
    <row r="33" spans="1:20" ht="15">
      <c r="A33" s="82">
        <v>29</v>
      </c>
      <c r="B33" s="83" t="s">
        <v>33</v>
      </c>
      <c r="C33" s="26">
        <f>29097.84+2461.56</f>
        <v>31559.4</v>
      </c>
      <c r="D33" s="26">
        <f>34084.13+2414.13</f>
        <v>36498.259999999995</v>
      </c>
      <c r="E33" s="26">
        <f>16073.04+301.68</f>
        <v>16374.720000000001</v>
      </c>
      <c r="F33" s="26">
        <f>3645.57+200.47</f>
        <v>3846.04</v>
      </c>
      <c r="G33" s="26">
        <f>4822.14+350.53</f>
        <v>5172.67</v>
      </c>
      <c r="H33" s="27">
        <v>3266.22</v>
      </c>
      <c r="I33" s="26"/>
      <c r="J33" s="26">
        <v>3667.2</v>
      </c>
      <c r="K33" s="26"/>
      <c r="L33" s="26"/>
      <c r="M33" s="26"/>
      <c r="N33" s="26">
        <v>7861.06</v>
      </c>
      <c r="O33" s="26"/>
      <c r="P33" s="26"/>
      <c r="Q33" s="84">
        <f t="shared" si="1"/>
        <v>14794.48</v>
      </c>
      <c r="R33" s="85">
        <f t="shared" si="0"/>
        <v>108245.56999999999</v>
      </c>
      <c r="S33" s="86">
        <f t="shared" si="2"/>
        <v>93451.09</v>
      </c>
      <c r="T33" s="93"/>
    </row>
    <row r="34" spans="1:20" ht="15">
      <c r="A34" s="82">
        <v>30</v>
      </c>
      <c r="B34" s="83" t="s">
        <v>34</v>
      </c>
      <c r="C34" s="26">
        <f>2719.26+618.78</f>
        <v>3338.04</v>
      </c>
      <c r="D34" s="26">
        <f>2545.07+358.56</f>
        <v>2903.63</v>
      </c>
      <c r="E34" s="26">
        <f>2027.34+216.82</f>
        <v>2244.16</v>
      </c>
      <c r="F34" s="26">
        <f>82.61+11.67</f>
        <v>94.28</v>
      </c>
      <c r="G34" s="26">
        <f>423.57+24.56</f>
        <v>448.13</v>
      </c>
      <c r="H34" s="27"/>
      <c r="I34" s="26"/>
      <c r="J34" s="26"/>
      <c r="K34" s="26"/>
      <c r="L34" s="26"/>
      <c r="M34" s="26"/>
      <c r="N34" s="26"/>
      <c r="O34" s="26"/>
      <c r="P34" s="26"/>
      <c r="Q34" s="84">
        <f t="shared" si="1"/>
        <v>0</v>
      </c>
      <c r="R34" s="85">
        <f t="shared" si="0"/>
        <v>9028.24</v>
      </c>
      <c r="S34" s="86">
        <f t="shared" si="2"/>
        <v>9028.24</v>
      </c>
      <c r="T34" s="93"/>
    </row>
    <row r="35" spans="1:20" ht="15">
      <c r="A35" s="82">
        <v>31</v>
      </c>
      <c r="B35" s="83" t="s">
        <v>87</v>
      </c>
      <c r="C35" s="26">
        <v>5616.33</v>
      </c>
      <c r="D35" s="26">
        <v>5383.61</v>
      </c>
      <c r="E35" s="26">
        <v>1235.13</v>
      </c>
      <c r="F35" s="26">
        <v>472.85</v>
      </c>
      <c r="G35" s="26">
        <v>527.11</v>
      </c>
      <c r="H35" s="27"/>
      <c r="I35" s="26"/>
      <c r="J35" s="26"/>
      <c r="K35" s="26"/>
      <c r="L35" s="26"/>
      <c r="M35" s="26"/>
      <c r="N35" s="26"/>
      <c r="O35" s="26"/>
      <c r="P35" s="26"/>
      <c r="Q35" s="84">
        <f t="shared" si="1"/>
        <v>0</v>
      </c>
      <c r="R35" s="85">
        <f t="shared" si="0"/>
        <v>13235.03</v>
      </c>
      <c r="S35" s="86">
        <f t="shared" si="2"/>
        <v>13235.03</v>
      </c>
      <c r="T35" s="93"/>
    </row>
    <row r="36" spans="1:20" ht="15">
      <c r="A36" s="82">
        <v>32</v>
      </c>
      <c r="B36" s="83" t="s">
        <v>89</v>
      </c>
      <c r="C36" s="26">
        <f>13574.2+3683.2+2597.71+1355.27</f>
        <v>21210.38</v>
      </c>
      <c r="D36" s="26">
        <f>12011.01+2986.03+2824.04+1234.9</f>
        <v>19055.980000000003</v>
      </c>
      <c r="E36" s="26">
        <f>13028.75+1410.79+3007.84+431</f>
        <v>17878.38</v>
      </c>
      <c r="F36" s="26">
        <f>2590.04+227.94+865.23+235.95</f>
        <v>3919.16</v>
      </c>
      <c r="G36" s="26">
        <f>1095.82+332.76+352.52+77.9</f>
        <v>1859</v>
      </c>
      <c r="H36" s="27"/>
      <c r="I36" s="26"/>
      <c r="J36" s="26">
        <v>3667.2</v>
      </c>
      <c r="K36" s="26"/>
      <c r="L36" s="26"/>
      <c r="M36" s="26">
        <v>3930.53</v>
      </c>
      <c r="N36" s="26"/>
      <c r="O36" s="26"/>
      <c r="P36" s="26"/>
      <c r="Q36" s="84">
        <f t="shared" si="1"/>
        <v>7597.73</v>
      </c>
      <c r="R36" s="85">
        <f t="shared" si="0"/>
        <v>71520.63</v>
      </c>
      <c r="S36" s="86">
        <f t="shared" si="2"/>
        <v>63922.90000000001</v>
      </c>
      <c r="T36" s="93"/>
    </row>
    <row r="37" spans="1:20" ht="15">
      <c r="A37" s="82">
        <v>33</v>
      </c>
      <c r="B37" s="83" t="s">
        <v>90</v>
      </c>
      <c r="C37" s="26">
        <v>19341.43</v>
      </c>
      <c r="D37" s="26">
        <v>23038.19</v>
      </c>
      <c r="E37" s="26">
        <v>9420.64</v>
      </c>
      <c r="F37" s="26">
        <v>1201.16</v>
      </c>
      <c r="G37" s="26">
        <v>2319.63</v>
      </c>
      <c r="H37" s="27"/>
      <c r="I37" s="26"/>
      <c r="J37" s="26"/>
      <c r="K37" s="26"/>
      <c r="L37" s="26"/>
      <c r="M37" s="26"/>
      <c r="N37" s="26"/>
      <c r="O37" s="26"/>
      <c r="P37" s="26"/>
      <c r="Q37" s="84">
        <f t="shared" si="1"/>
        <v>0</v>
      </c>
      <c r="R37" s="85">
        <f t="shared" si="0"/>
        <v>55321.049999999996</v>
      </c>
      <c r="S37" s="86">
        <f t="shared" si="2"/>
        <v>55321.049999999996</v>
      </c>
      <c r="T37" s="93"/>
    </row>
    <row r="38" spans="1:20" ht="15">
      <c r="A38" s="82">
        <v>34</v>
      </c>
      <c r="B38" s="83" t="s">
        <v>93</v>
      </c>
      <c r="C38" s="26">
        <v>8574.02</v>
      </c>
      <c r="D38" s="26">
        <v>5690.18</v>
      </c>
      <c r="E38" s="26">
        <v>5459.6</v>
      </c>
      <c r="F38" s="26">
        <v>867.19</v>
      </c>
      <c r="G38" s="26">
        <v>761.74</v>
      </c>
      <c r="H38" s="27"/>
      <c r="I38" s="26"/>
      <c r="J38" s="26"/>
      <c r="K38" s="26"/>
      <c r="L38" s="26"/>
      <c r="M38" s="26"/>
      <c r="N38" s="26"/>
      <c r="O38" s="26"/>
      <c r="P38" s="26"/>
      <c r="Q38" s="84">
        <f t="shared" si="1"/>
        <v>0</v>
      </c>
      <c r="R38" s="85">
        <f t="shared" si="0"/>
        <v>21352.730000000003</v>
      </c>
      <c r="S38" s="86">
        <f t="shared" si="2"/>
        <v>21352.730000000003</v>
      </c>
      <c r="T38" s="93"/>
    </row>
    <row r="39" spans="1:20" ht="15">
      <c r="A39" s="82">
        <v>35</v>
      </c>
      <c r="B39" s="83" t="s">
        <v>94</v>
      </c>
      <c r="C39" s="26">
        <v>6015.59</v>
      </c>
      <c r="D39" s="26">
        <v>5386.71</v>
      </c>
      <c r="E39" s="26">
        <v>4787.67</v>
      </c>
      <c r="F39" s="26">
        <v>255.39</v>
      </c>
      <c r="G39" s="26">
        <v>407.13</v>
      </c>
      <c r="H39" s="27"/>
      <c r="I39" s="26"/>
      <c r="J39" s="26"/>
      <c r="K39" s="26"/>
      <c r="L39" s="26"/>
      <c r="M39" s="26"/>
      <c r="N39" s="26"/>
      <c r="O39" s="26"/>
      <c r="P39" s="26"/>
      <c r="Q39" s="84">
        <f t="shared" si="1"/>
        <v>0</v>
      </c>
      <c r="R39" s="85">
        <f t="shared" si="0"/>
        <v>16852.49</v>
      </c>
      <c r="S39" s="86">
        <f t="shared" si="2"/>
        <v>16852.49</v>
      </c>
      <c r="T39" s="93"/>
    </row>
    <row r="40" spans="1:59" s="75" customFormat="1" ht="15.75" thickBot="1">
      <c r="A40" s="82">
        <v>36</v>
      </c>
      <c r="B40" s="83" t="s">
        <v>98</v>
      </c>
      <c r="C40" s="26">
        <v>8535.96</v>
      </c>
      <c r="D40" s="26">
        <v>7687.52</v>
      </c>
      <c r="E40" s="26">
        <v>4874.79</v>
      </c>
      <c r="F40" s="26">
        <v>649.3</v>
      </c>
      <c r="G40" s="26">
        <v>835.69</v>
      </c>
      <c r="H40" s="27"/>
      <c r="I40" s="26"/>
      <c r="J40" s="26"/>
      <c r="K40" s="26"/>
      <c r="L40" s="26"/>
      <c r="M40" s="26"/>
      <c r="N40" s="26"/>
      <c r="O40" s="26"/>
      <c r="P40" s="26"/>
      <c r="Q40" s="84">
        <f t="shared" si="1"/>
        <v>0</v>
      </c>
      <c r="R40" s="85">
        <f t="shared" si="0"/>
        <v>22583.26</v>
      </c>
      <c r="S40" s="86">
        <f t="shared" si="2"/>
        <v>22583.26</v>
      </c>
      <c r="T40" s="9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76" customFormat="1" ht="26.25" customHeight="1" thickBot="1">
      <c r="A41" s="87"/>
      <c r="B41" s="83" t="s">
        <v>35</v>
      </c>
      <c r="C41" s="88">
        <f>SUM(C5:C40)</f>
        <v>823542.2899999999</v>
      </c>
      <c r="D41" s="88">
        <f aca="true" t="shared" si="3" ref="D41:P41">SUM(D5:D40)</f>
        <v>887027.7799999997</v>
      </c>
      <c r="E41" s="88">
        <f t="shared" si="3"/>
        <v>725730.0099999999</v>
      </c>
      <c r="F41" s="88">
        <f t="shared" si="3"/>
        <v>105451.83000000002</v>
      </c>
      <c r="G41" s="88">
        <f t="shared" si="3"/>
        <v>97038.00000000003</v>
      </c>
      <c r="H41" s="88">
        <f t="shared" si="3"/>
        <v>25952.86</v>
      </c>
      <c r="I41" s="88">
        <f t="shared" si="3"/>
        <v>778.11</v>
      </c>
      <c r="J41" s="88">
        <f t="shared" si="3"/>
        <v>24812.2</v>
      </c>
      <c r="K41" s="88">
        <f t="shared" si="3"/>
        <v>34714.22</v>
      </c>
      <c r="L41" s="88">
        <f t="shared" si="3"/>
        <v>186330.04</v>
      </c>
      <c r="M41" s="88">
        <f t="shared" si="3"/>
        <v>21617.89</v>
      </c>
      <c r="N41" s="88">
        <f t="shared" si="3"/>
        <v>102057.61</v>
      </c>
      <c r="O41" s="88">
        <f t="shared" si="3"/>
        <v>1815.63</v>
      </c>
      <c r="P41" s="88">
        <f t="shared" si="3"/>
        <v>45904.95</v>
      </c>
      <c r="Q41" s="84">
        <f t="shared" si="1"/>
        <v>443983.51</v>
      </c>
      <c r="R41" s="85">
        <f t="shared" si="0"/>
        <v>3082773.42</v>
      </c>
      <c r="S41" s="86">
        <f t="shared" si="2"/>
        <v>2638789.91</v>
      </c>
      <c r="T41" s="9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2:19" ht="15">
      <c r="B42" s="30"/>
      <c r="C42" s="31"/>
      <c r="D42" s="31"/>
      <c r="E42" s="31"/>
      <c r="F42" s="32"/>
      <c r="G42" s="32"/>
      <c r="H42" s="33"/>
      <c r="I42" s="31"/>
      <c r="J42" s="31"/>
      <c r="K42" s="31"/>
      <c r="L42" s="31"/>
      <c r="M42" s="31"/>
      <c r="N42" s="31"/>
      <c r="O42" s="31"/>
      <c r="P42" s="31"/>
      <c r="Q42" s="31"/>
      <c r="S42" s="33"/>
    </row>
    <row r="43" spans="2:19" ht="15">
      <c r="B43" s="34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8" ht="13.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3.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2" ht="12.75">
      <c r="B49" s="10"/>
      <c r="F49" s="3"/>
      <c r="G49" s="3"/>
      <c r="L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C30" sqref="C30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98" t="s">
        <v>122</v>
      </c>
      <c r="B3" s="98"/>
      <c r="C3" s="98"/>
      <c r="D3" s="98"/>
      <c r="E3" s="98"/>
      <c r="F3" s="98"/>
      <c r="G3" s="98"/>
      <c r="H3" s="98"/>
    </row>
    <row r="4" spans="1:8" ht="13.5">
      <c r="A4" s="37"/>
      <c r="B4" s="37"/>
      <c r="C4" s="39"/>
      <c r="D4" s="1"/>
      <c r="E4" s="1"/>
      <c r="F4" s="1"/>
      <c r="G4" s="37"/>
      <c r="H4" s="37"/>
    </row>
    <row r="5" spans="1:8" ht="41.25">
      <c r="A5" s="49" t="s">
        <v>0</v>
      </c>
      <c r="B5" s="49" t="s">
        <v>1</v>
      </c>
      <c r="C5" s="51" t="s">
        <v>51</v>
      </c>
      <c r="D5" s="48"/>
      <c r="E5" s="1"/>
      <c r="F5" s="1"/>
      <c r="G5" s="37"/>
      <c r="H5" s="37"/>
    </row>
    <row r="6" spans="1:8" ht="13.5">
      <c r="A6" s="40" t="s">
        <v>79</v>
      </c>
      <c r="B6" s="7" t="s">
        <v>6</v>
      </c>
      <c r="C6" s="8"/>
      <c r="D6" s="12"/>
      <c r="E6" s="1"/>
      <c r="F6" s="1"/>
      <c r="G6" s="37"/>
      <c r="H6" s="37"/>
    </row>
    <row r="7" spans="1:8" ht="13.5">
      <c r="A7" s="40" t="s">
        <v>52</v>
      </c>
      <c r="B7" s="7" t="s">
        <v>39</v>
      </c>
      <c r="C7" s="47"/>
      <c r="D7" s="12"/>
      <c r="E7" s="1"/>
      <c r="F7" s="1"/>
      <c r="G7" s="37"/>
      <c r="H7" s="37"/>
    </row>
    <row r="8" spans="1:8" ht="13.5">
      <c r="A8" s="40" t="s">
        <v>53</v>
      </c>
      <c r="B8" s="7" t="s">
        <v>8</v>
      </c>
      <c r="C8" s="47"/>
      <c r="D8" s="12"/>
      <c r="E8" s="1"/>
      <c r="F8" s="1"/>
      <c r="G8" s="37"/>
      <c r="H8" s="37"/>
    </row>
    <row r="9" spans="1:8" ht="13.5">
      <c r="A9" s="40" t="s">
        <v>54</v>
      </c>
      <c r="B9" s="7" t="s">
        <v>9</v>
      </c>
      <c r="C9" s="47"/>
      <c r="D9" s="12"/>
      <c r="E9" s="1"/>
      <c r="F9" s="1"/>
      <c r="G9" s="37"/>
      <c r="H9" s="37"/>
    </row>
    <row r="10" spans="1:8" ht="13.5">
      <c r="A10" s="40" t="s">
        <v>55</v>
      </c>
      <c r="B10" s="7" t="s">
        <v>10</v>
      </c>
      <c r="C10" s="47"/>
      <c r="D10" s="12"/>
      <c r="E10" s="1"/>
      <c r="F10" s="1"/>
      <c r="G10" s="37"/>
      <c r="H10" s="37"/>
    </row>
    <row r="11" spans="1:8" ht="13.5">
      <c r="A11" s="40" t="s">
        <v>56</v>
      </c>
      <c r="B11" s="7" t="s">
        <v>11</v>
      </c>
      <c r="C11" s="47"/>
      <c r="D11" s="12"/>
      <c r="E11" s="1"/>
      <c r="F11" s="1"/>
      <c r="G11" s="37"/>
      <c r="H11" s="37"/>
    </row>
    <row r="12" spans="1:8" ht="13.5">
      <c r="A12" s="40" t="s">
        <v>57</v>
      </c>
      <c r="B12" s="7" t="s">
        <v>12</v>
      </c>
      <c r="C12" s="47"/>
      <c r="D12" s="12"/>
      <c r="E12" s="1"/>
      <c r="F12" s="1"/>
      <c r="G12" s="37"/>
      <c r="H12" s="37"/>
    </row>
    <row r="13" spans="1:8" ht="13.5">
      <c r="A13" s="40" t="s">
        <v>58</v>
      </c>
      <c r="B13" s="7" t="s">
        <v>13</v>
      </c>
      <c r="C13" s="47"/>
      <c r="D13" s="12"/>
      <c r="E13" s="1"/>
      <c r="F13" s="1"/>
      <c r="G13" s="37"/>
      <c r="H13" s="37"/>
    </row>
    <row r="14" spans="1:8" ht="13.5">
      <c r="A14" s="40" t="s">
        <v>59</v>
      </c>
      <c r="B14" s="7" t="s">
        <v>112</v>
      </c>
      <c r="C14" s="47"/>
      <c r="D14" s="12"/>
      <c r="E14" s="1"/>
      <c r="F14" s="1"/>
      <c r="G14" s="37"/>
      <c r="H14" s="37"/>
    </row>
    <row r="15" spans="1:8" ht="13.5">
      <c r="A15" s="40" t="s">
        <v>60</v>
      </c>
      <c r="B15" s="7" t="s">
        <v>14</v>
      </c>
      <c r="C15" s="8"/>
      <c r="D15" s="12"/>
      <c r="E15" s="1"/>
      <c r="F15" s="1"/>
      <c r="G15" s="37"/>
      <c r="H15" s="37"/>
    </row>
    <row r="16" spans="1:8" ht="13.5">
      <c r="A16" s="40" t="s">
        <v>61</v>
      </c>
      <c r="B16" s="7" t="s">
        <v>15</v>
      </c>
      <c r="C16" s="47"/>
      <c r="D16" s="12"/>
      <c r="E16" s="1"/>
      <c r="F16" s="1"/>
      <c r="G16" s="37"/>
      <c r="H16" s="37"/>
    </row>
    <row r="17" spans="1:8" ht="13.5">
      <c r="A17" s="40" t="s">
        <v>62</v>
      </c>
      <c r="B17" s="7" t="s">
        <v>40</v>
      </c>
      <c r="C17" s="47"/>
      <c r="D17" s="12"/>
      <c r="E17" s="1"/>
      <c r="F17" s="1"/>
      <c r="G17" s="37"/>
      <c r="H17" s="37"/>
    </row>
    <row r="18" spans="1:8" ht="13.5">
      <c r="A18" s="40" t="s">
        <v>63</v>
      </c>
      <c r="B18" s="7" t="s">
        <v>17</v>
      </c>
      <c r="C18" s="47"/>
      <c r="D18" s="12"/>
      <c r="E18" s="1"/>
      <c r="F18" s="1"/>
      <c r="G18" s="37"/>
      <c r="H18" s="37"/>
    </row>
    <row r="19" spans="1:8" ht="13.5">
      <c r="A19" s="40" t="s">
        <v>64</v>
      </c>
      <c r="B19" s="7" t="s">
        <v>18</v>
      </c>
      <c r="C19" s="47"/>
      <c r="D19" s="12"/>
      <c r="E19" s="1"/>
      <c r="F19" s="1"/>
      <c r="G19" s="37"/>
      <c r="H19" s="37"/>
    </row>
    <row r="20" spans="1:8" ht="13.5">
      <c r="A20" s="40" t="s">
        <v>65</v>
      </c>
      <c r="B20" s="7" t="s">
        <v>19</v>
      </c>
      <c r="C20" s="8">
        <v>439.43</v>
      </c>
      <c r="D20" s="12"/>
      <c r="E20" s="1"/>
      <c r="F20" s="1"/>
      <c r="G20" s="37"/>
      <c r="H20" s="37"/>
    </row>
    <row r="21" spans="1:8" ht="13.5">
      <c r="A21" s="40" t="s">
        <v>66</v>
      </c>
      <c r="B21" s="7" t="s">
        <v>20</v>
      </c>
      <c r="C21" s="47"/>
      <c r="D21" s="12"/>
      <c r="E21" s="1"/>
      <c r="F21" s="1"/>
      <c r="G21" s="37"/>
      <c r="H21" s="37"/>
    </row>
    <row r="22" spans="1:8" ht="13.5">
      <c r="A22" s="40" t="s">
        <v>67</v>
      </c>
      <c r="B22" s="7" t="s">
        <v>21</v>
      </c>
      <c r="C22" s="47"/>
      <c r="D22" s="12"/>
      <c r="E22" s="1"/>
      <c r="F22" s="1"/>
      <c r="G22" s="37"/>
      <c r="H22" s="37"/>
    </row>
    <row r="23" spans="1:8" ht="13.5">
      <c r="A23" s="40" t="s">
        <v>68</v>
      </c>
      <c r="B23" s="7" t="s">
        <v>22</v>
      </c>
      <c r="C23" s="47"/>
      <c r="D23" s="12"/>
      <c r="E23" s="1"/>
      <c r="F23" s="1"/>
      <c r="G23" s="37"/>
      <c r="H23" s="37"/>
    </row>
    <row r="24" spans="1:8" ht="13.5">
      <c r="A24" s="40" t="s">
        <v>69</v>
      </c>
      <c r="B24" s="7" t="s">
        <v>23</v>
      </c>
      <c r="C24" s="47"/>
      <c r="D24" s="12"/>
      <c r="E24" s="1"/>
      <c r="F24" s="1"/>
      <c r="G24" s="37"/>
      <c r="H24" s="37"/>
    </row>
    <row r="25" spans="1:8" ht="13.5">
      <c r="A25" s="40" t="s">
        <v>70</v>
      </c>
      <c r="B25" s="7" t="s">
        <v>24</v>
      </c>
      <c r="C25" s="47"/>
      <c r="D25" s="12"/>
      <c r="E25" s="1"/>
      <c r="F25" s="1"/>
      <c r="G25" s="37"/>
      <c r="H25" s="37"/>
    </row>
    <row r="26" spans="1:8" ht="13.5">
      <c r="A26" s="40" t="s">
        <v>71</v>
      </c>
      <c r="B26" s="7" t="s">
        <v>25</v>
      </c>
      <c r="C26" s="47"/>
      <c r="D26" s="12"/>
      <c r="E26" s="1"/>
      <c r="F26" s="1"/>
      <c r="G26" s="37"/>
      <c r="H26" s="37"/>
    </row>
    <row r="27" spans="1:8" ht="13.5">
      <c r="A27" s="40" t="s">
        <v>72</v>
      </c>
      <c r="B27" s="7" t="s">
        <v>26</v>
      </c>
      <c r="C27" s="47"/>
      <c r="D27" s="12"/>
      <c r="E27" s="1"/>
      <c r="F27" s="1"/>
      <c r="G27" s="37"/>
      <c r="H27" s="37"/>
    </row>
    <row r="28" spans="1:8" ht="13.5">
      <c r="A28" s="40" t="s">
        <v>73</v>
      </c>
      <c r="B28" s="7" t="s">
        <v>27</v>
      </c>
      <c r="C28" s="47"/>
      <c r="D28" s="12"/>
      <c r="E28" s="1"/>
      <c r="F28" s="1"/>
      <c r="G28" s="37"/>
      <c r="H28" s="37"/>
    </row>
    <row r="29" spans="1:8" ht="13.5">
      <c r="A29" s="40" t="s">
        <v>74</v>
      </c>
      <c r="B29" s="7" t="s">
        <v>28</v>
      </c>
      <c r="C29" s="8">
        <v>439.42</v>
      </c>
      <c r="D29" s="12"/>
      <c r="E29" s="1"/>
      <c r="F29" s="1"/>
      <c r="G29" s="37"/>
      <c r="H29" s="37"/>
    </row>
    <row r="30" spans="1:8" ht="13.5">
      <c r="A30" s="40" t="s">
        <v>75</v>
      </c>
      <c r="B30" s="7" t="s">
        <v>29</v>
      </c>
      <c r="C30" s="47"/>
      <c r="D30" s="12"/>
      <c r="E30" s="1"/>
      <c r="F30" s="1"/>
      <c r="G30" s="37"/>
      <c r="H30" s="37"/>
    </row>
    <row r="31" spans="1:8" ht="13.5">
      <c r="A31" s="40" t="s">
        <v>76</v>
      </c>
      <c r="B31" s="7" t="s">
        <v>30</v>
      </c>
      <c r="C31" s="47"/>
      <c r="D31" s="12"/>
      <c r="E31" s="1"/>
      <c r="F31" s="1"/>
      <c r="G31" s="37"/>
      <c r="H31" s="37"/>
    </row>
    <row r="32" spans="1:8" ht="13.5">
      <c r="A32" s="40" t="s">
        <v>77</v>
      </c>
      <c r="B32" s="7" t="s">
        <v>31</v>
      </c>
      <c r="C32" s="47"/>
      <c r="D32" s="12"/>
      <c r="E32" s="1"/>
      <c r="F32" s="1"/>
      <c r="G32" s="37"/>
      <c r="H32" s="37"/>
    </row>
    <row r="33" spans="1:8" ht="13.5">
      <c r="A33" s="40" t="s">
        <v>78</v>
      </c>
      <c r="B33" s="7" t="s">
        <v>32</v>
      </c>
      <c r="C33" s="47"/>
      <c r="D33" s="12"/>
      <c r="E33" s="1"/>
      <c r="F33" s="1"/>
      <c r="G33" s="37"/>
      <c r="H33" s="37"/>
    </row>
    <row r="34" spans="1:8" ht="13.5">
      <c r="A34" s="40" t="s">
        <v>80</v>
      </c>
      <c r="B34" s="7" t="s">
        <v>33</v>
      </c>
      <c r="C34" s="47"/>
      <c r="D34" s="12"/>
      <c r="E34" s="1"/>
      <c r="F34" s="1"/>
      <c r="G34" s="37"/>
      <c r="H34" s="37"/>
    </row>
    <row r="35" spans="1:8" ht="13.5">
      <c r="A35" s="40" t="s">
        <v>81</v>
      </c>
      <c r="B35" s="7" t="s">
        <v>34</v>
      </c>
      <c r="C35" s="47"/>
      <c r="D35" s="12"/>
      <c r="E35" s="1"/>
      <c r="F35" s="1"/>
      <c r="G35" s="37"/>
      <c r="H35" s="37"/>
    </row>
    <row r="36" spans="1:8" ht="13.5">
      <c r="A36" s="40" t="s">
        <v>82</v>
      </c>
      <c r="B36" s="7" t="s">
        <v>88</v>
      </c>
      <c r="C36" s="47"/>
      <c r="D36" s="12"/>
      <c r="E36" s="1"/>
      <c r="F36" s="1"/>
      <c r="G36" s="37"/>
      <c r="H36" s="37"/>
    </row>
    <row r="37" spans="1:8" ht="13.5">
      <c r="A37" s="40" t="s">
        <v>83</v>
      </c>
      <c r="B37" s="7" t="s">
        <v>89</v>
      </c>
      <c r="C37" s="47"/>
      <c r="D37" s="12"/>
      <c r="E37" s="1"/>
      <c r="F37" s="1"/>
      <c r="G37" s="37"/>
      <c r="H37" s="37"/>
    </row>
    <row r="38" spans="1:8" ht="13.5">
      <c r="A38" s="40" t="s">
        <v>84</v>
      </c>
      <c r="B38" s="7" t="s">
        <v>90</v>
      </c>
      <c r="C38" s="47"/>
      <c r="D38" s="12"/>
      <c r="E38" s="1"/>
      <c r="F38" s="1"/>
      <c r="G38" s="37"/>
      <c r="H38" s="37"/>
    </row>
    <row r="39" spans="1:8" ht="13.5">
      <c r="A39" s="40" t="s">
        <v>85</v>
      </c>
      <c r="B39" s="7" t="s">
        <v>93</v>
      </c>
      <c r="C39" s="47"/>
      <c r="D39" s="12"/>
      <c r="E39" s="1"/>
      <c r="F39" s="1"/>
      <c r="G39" s="37"/>
      <c r="H39" s="37"/>
    </row>
    <row r="40" spans="1:8" ht="13.5">
      <c r="A40" s="40" t="s">
        <v>86</v>
      </c>
      <c r="B40" s="7" t="s">
        <v>94</v>
      </c>
      <c r="C40" s="47"/>
      <c r="D40" s="12"/>
      <c r="E40" s="1"/>
      <c r="F40" s="1"/>
      <c r="G40" s="37"/>
      <c r="H40" s="37"/>
    </row>
    <row r="41" spans="1:8" ht="14.25" thickBot="1">
      <c r="A41" s="40" t="s">
        <v>91</v>
      </c>
      <c r="B41" s="7" t="s">
        <v>98</v>
      </c>
      <c r="C41" s="72"/>
      <c r="D41" s="12"/>
      <c r="E41" s="1"/>
      <c r="F41" s="1"/>
      <c r="G41" s="37"/>
      <c r="H41" s="37"/>
    </row>
    <row r="42" spans="1:8" ht="14.25" thickBot="1">
      <c r="A42" s="54"/>
      <c r="B42" s="55" t="s">
        <v>35</v>
      </c>
      <c r="C42" s="56">
        <f>SUM(C6:C41)</f>
        <v>878.85</v>
      </c>
      <c r="D42" s="45"/>
      <c r="E42" s="1"/>
      <c r="F42" s="1"/>
      <c r="G42" s="37"/>
      <c r="H42" s="37"/>
    </row>
    <row r="43" spans="1:8" ht="13.5">
      <c r="A43" s="37"/>
      <c r="B43" s="37"/>
      <c r="C43" s="39"/>
      <c r="D43" s="1"/>
      <c r="E43" s="1"/>
      <c r="F43" s="1"/>
      <c r="G43" s="37"/>
      <c r="H43" s="37"/>
    </row>
    <row r="44" spans="1:8" ht="13.5">
      <c r="A44" s="37"/>
      <c r="B44" s="37"/>
      <c r="C44" s="39"/>
      <c r="D44" s="1"/>
      <c r="E44" s="1"/>
      <c r="F44" s="1"/>
      <c r="G44" s="37"/>
      <c r="H44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C30" sqref="C30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3.5">
      <c r="A3" s="90" t="s">
        <v>123</v>
      </c>
      <c r="B3" s="90"/>
      <c r="C3" s="90"/>
      <c r="D3" s="90"/>
      <c r="E3" s="90"/>
      <c r="F3" s="90"/>
      <c r="G3" s="90"/>
      <c r="H3" s="90"/>
      <c r="I3" s="90"/>
    </row>
    <row r="4" spans="1:9" ht="13.5">
      <c r="A4" s="37"/>
      <c r="B4" s="37"/>
      <c r="C4" s="39"/>
      <c r="D4" s="1"/>
      <c r="E4" s="1"/>
      <c r="F4" s="1"/>
      <c r="G4" s="1"/>
      <c r="H4" s="37"/>
      <c r="I4" s="37"/>
    </row>
    <row r="5" spans="1:9" ht="41.25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7"/>
      <c r="I5" s="37"/>
    </row>
    <row r="6" spans="1:9" ht="13.5">
      <c r="A6" s="40" t="s">
        <v>79</v>
      </c>
      <c r="B6" s="7" t="s">
        <v>6</v>
      </c>
      <c r="C6" s="8"/>
      <c r="D6" s="46"/>
      <c r="E6" s="12"/>
      <c r="F6" s="1"/>
      <c r="G6" s="1"/>
      <c r="H6" s="37"/>
      <c r="I6" s="37"/>
    </row>
    <row r="7" spans="1:9" ht="13.5">
      <c r="A7" s="40" t="s">
        <v>52</v>
      </c>
      <c r="B7" s="7" t="s">
        <v>39</v>
      </c>
      <c r="C7" s="8"/>
      <c r="D7" s="46"/>
      <c r="E7" s="12"/>
      <c r="F7" s="1"/>
      <c r="G7" s="1"/>
      <c r="H7" s="37"/>
      <c r="I7" s="37"/>
    </row>
    <row r="8" spans="1:9" ht="13.5">
      <c r="A8" s="40" t="s">
        <v>53</v>
      </c>
      <c r="B8" s="7" t="s">
        <v>8</v>
      </c>
      <c r="C8" s="8">
        <v>653.56</v>
      </c>
      <c r="D8" s="46"/>
      <c r="E8" s="12"/>
      <c r="F8" s="1"/>
      <c r="G8" s="1"/>
      <c r="H8" s="37"/>
      <c r="I8" s="37"/>
    </row>
    <row r="9" spans="1:9" ht="13.5">
      <c r="A9" s="40" t="s">
        <v>54</v>
      </c>
      <c r="B9" s="7" t="s">
        <v>9</v>
      </c>
      <c r="C9" s="8"/>
      <c r="D9" s="46"/>
      <c r="E9" s="12"/>
      <c r="F9" s="1"/>
      <c r="G9" s="1"/>
      <c r="H9" s="37"/>
      <c r="I9" s="37"/>
    </row>
    <row r="10" spans="1:9" ht="13.5">
      <c r="A10" s="40" t="s">
        <v>55</v>
      </c>
      <c r="B10" s="7" t="s">
        <v>10</v>
      </c>
      <c r="C10" s="8"/>
      <c r="D10" s="46"/>
      <c r="E10" s="12"/>
      <c r="F10" s="1"/>
      <c r="G10" s="1"/>
      <c r="H10" s="37"/>
      <c r="I10" s="37"/>
    </row>
    <row r="11" spans="1:9" ht="13.5">
      <c r="A11" s="40" t="s">
        <v>56</v>
      </c>
      <c r="B11" s="7" t="s">
        <v>11</v>
      </c>
      <c r="C11" s="8">
        <v>653.56</v>
      </c>
      <c r="D11" s="46"/>
      <c r="E11" s="12"/>
      <c r="F11" s="1"/>
      <c r="G11" s="1"/>
      <c r="H11" s="37"/>
      <c r="I11" s="37"/>
    </row>
    <row r="12" spans="1:9" ht="13.5">
      <c r="A12" s="40" t="s">
        <v>57</v>
      </c>
      <c r="B12" s="7" t="s">
        <v>12</v>
      </c>
      <c r="C12" s="8">
        <v>326.78</v>
      </c>
      <c r="D12" s="46"/>
      <c r="E12" s="12"/>
      <c r="F12" s="1"/>
      <c r="G12" s="1"/>
      <c r="H12" s="37"/>
      <c r="I12" s="37"/>
    </row>
    <row r="13" spans="1:9" ht="13.5">
      <c r="A13" s="40" t="s">
        <v>58</v>
      </c>
      <c r="B13" s="7" t="s">
        <v>13</v>
      </c>
      <c r="C13" s="8">
        <v>980.34</v>
      </c>
      <c r="D13" s="46"/>
      <c r="E13" s="12"/>
      <c r="F13" s="1"/>
      <c r="G13" s="1"/>
      <c r="H13" s="37"/>
      <c r="I13" s="37"/>
    </row>
    <row r="14" spans="1:9" ht="13.5">
      <c r="A14" s="40" t="s">
        <v>59</v>
      </c>
      <c r="B14" s="7" t="s">
        <v>112</v>
      </c>
      <c r="C14" s="8">
        <v>1633.9</v>
      </c>
      <c r="D14" s="46"/>
      <c r="E14" s="12"/>
      <c r="F14" s="1"/>
      <c r="G14" s="1"/>
      <c r="H14" s="37"/>
      <c r="I14" s="37"/>
    </row>
    <row r="15" spans="1:9" ht="13.5">
      <c r="A15" s="40" t="s">
        <v>60</v>
      </c>
      <c r="B15" s="7" t="s">
        <v>14</v>
      </c>
      <c r="C15" s="8"/>
      <c r="D15" s="46"/>
      <c r="E15" s="12"/>
      <c r="F15" s="1"/>
      <c r="G15" s="1"/>
      <c r="H15" s="37"/>
      <c r="I15" s="37"/>
    </row>
    <row r="16" spans="1:9" ht="13.5">
      <c r="A16" s="40" t="s">
        <v>61</v>
      </c>
      <c r="B16" s="7" t="s">
        <v>15</v>
      </c>
      <c r="C16" s="8">
        <v>326.78</v>
      </c>
      <c r="D16" s="46"/>
      <c r="E16" s="12"/>
      <c r="F16" s="1"/>
      <c r="G16" s="1"/>
      <c r="H16" s="37"/>
      <c r="I16" s="37"/>
    </row>
    <row r="17" spans="1:9" ht="13.5">
      <c r="A17" s="40" t="s">
        <v>62</v>
      </c>
      <c r="B17" s="7" t="s">
        <v>40</v>
      </c>
      <c r="C17" s="8">
        <v>2614.24</v>
      </c>
      <c r="D17" s="46"/>
      <c r="E17" s="12"/>
      <c r="F17" s="1"/>
      <c r="G17" s="1"/>
      <c r="H17" s="37"/>
      <c r="I17" s="37"/>
    </row>
    <row r="18" spans="1:9" ht="13.5">
      <c r="A18" s="40" t="s">
        <v>63</v>
      </c>
      <c r="B18" s="7" t="s">
        <v>17</v>
      </c>
      <c r="C18" s="8">
        <v>653.56</v>
      </c>
      <c r="D18" s="46"/>
      <c r="E18" s="12"/>
      <c r="F18" s="1"/>
      <c r="G18" s="1"/>
      <c r="H18" s="37"/>
      <c r="I18" s="37"/>
    </row>
    <row r="19" spans="1:9" ht="13.5">
      <c r="A19" s="40" t="s">
        <v>64</v>
      </c>
      <c r="B19" s="7" t="s">
        <v>18</v>
      </c>
      <c r="C19" s="8">
        <v>653.56</v>
      </c>
      <c r="D19" s="46"/>
      <c r="E19" s="12"/>
      <c r="F19" s="1"/>
      <c r="G19" s="1"/>
      <c r="H19" s="37"/>
      <c r="I19" s="37"/>
    </row>
    <row r="20" spans="1:9" ht="13.5">
      <c r="A20" s="40" t="s">
        <v>65</v>
      </c>
      <c r="B20" s="7" t="s">
        <v>19</v>
      </c>
      <c r="C20" s="8">
        <v>980.34</v>
      </c>
      <c r="D20" s="46"/>
      <c r="E20" s="12"/>
      <c r="F20" s="1"/>
      <c r="G20" s="1"/>
      <c r="H20" s="37"/>
      <c r="I20" s="37"/>
    </row>
    <row r="21" spans="1:9" ht="13.5">
      <c r="A21" s="40" t="s">
        <v>66</v>
      </c>
      <c r="B21" s="7" t="s">
        <v>20</v>
      </c>
      <c r="C21" s="8">
        <v>653.56</v>
      </c>
      <c r="D21" s="46"/>
      <c r="E21" s="12"/>
      <c r="F21" s="1"/>
      <c r="G21" s="1"/>
      <c r="H21" s="37"/>
      <c r="I21" s="37"/>
    </row>
    <row r="22" spans="1:9" ht="13.5">
      <c r="A22" s="40" t="s">
        <v>67</v>
      </c>
      <c r="B22" s="7" t="s">
        <v>21</v>
      </c>
      <c r="C22" s="8"/>
      <c r="D22" s="46"/>
      <c r="E22" s="12"/>
      <c r="F22" s="1"/>
      <c r="G22" s="1"/>
      <c r="H22" s="37"/>
      <c r="I22" s="37"/>
    </row>
    <row r="23" spans="1:9" ht="13.5">
      <c r="A23" s="40" t="s">
        <v>68</v>
      </c>
      <c r="B23" s="7" t="s">
        <v>22</v>
      </c>
      <c r="C23" s="8"/>
      <c r="D23" s="46"/>
      <c r="E23" s="12"/>
      <c r="F23" s="1"/>
      <c r="G23" s="1"/>
      <c r="H23" s="37"/>
      <c r="I23" s="37"/>
    </row>
    <row r="24" spans="1:9" ht="13.5">
      <c r="A24" s="40" t="s">
        <v>69</v>
      </c>
      <c r="B24" s="7" t="s">
        <v>23</v>
      </c>
      <c r="C24" s="8">
        <v>326.78</v>
      </c>
      <c r="D24" s="46"/>
      <c r="E24" s="12"/>
      <c r="F24" s="1"/>
      <c r="G24" s="1"/>
      <c r="H24" s="37"/>
      <c r="I24" s="37"/>
    </row>
    <row r="25" spans="1:9" ht="13.5">
      <c r="A25" s="40" t="s">
        <v>70</v>
      </c>
      <c r="B25" s="7" t="s">
        <v>24</v>
      </c>
      <c r="C25" s="8">
        <v>980.34</v>
      </c>
      <c r="D25" s="46"/>
      <c r="E25" s="12"/>
      <c r="F25" s="1"/>
      <c r="G25" s="1"/>
      <c r="H25" s="37"/>
      <c r="I25" s="37"/>
    </row>
    <row r="26" spans="1:9" ht="13.5">
      <c r="A26" s="40" t="s">
        <v>71</v>
      </c>
      <c r="B26" s="7" t="s">
        <v>25</v>
      </c>
      <c r="C26" s="8">
        <v>326.77</v>
      </c>
      <c r="D26" s="46"/>
      <c r="E26" s="12"/>
      <c r="F26" s="1"/>
      <c r="G26" s="1"/>
      <c r="H26" s="37"/>
      <c r="I26" s="37"/>
    </row>
    <row r="27" spans="1:9" ht="13.5">
      <c r="A27" s="40" t="s">
        <v>72</v>
      </c>
      <c r="B27" s="7" t="s">
        <v>26</v>
      </c>
      <c r="C27" s="8"/>
      <c r="D27" s="46"/>
      <c r="E27" s="12"/>
      <c r="F27" s="1"/>
      <c r="G27" s="1"/>
      <c r="H27" s="37"/>
      <c r="I27" s="37"/>
    </row>
    <row r="28" spans="1:9" ht="13.5">
      <c r="A28" s="40" t="s">
        <v>73</v>
      </c>
      <c r="B28" s="7" t="s">
        <v>27</v>
      </c>
      <c r="C28" s="8"/>
      <c r="D28" s="46"/>
      <c r="E28" s="12"/>
      <c r="F28" s="1"/>
      <c r="G28" s="1"/>
      <c r="H28" s="37"/>
      <c r="I28" s="37"/>
    </row>
    <row r="29" spans="1:9" ht="13.5">
      <c r="A29" s="40" t="s">
        <v>74</v>
      </c>
      <c r="B29" s="7" t="s">
        <v>28</v>
      </c>
      <c r="C29" s="8">
        <v>980.31</v>
      </c>
      <c r="D29" s="46"/>
      <c r="E29" s="12"/>
      <c r="F29" s="1"/>
      <c r="G29" s="1"/>
      <c r="H29" s="37"/>
      <c r="I29" s="37"/>
    </row>
    <row r="30" spans="1:9" ht="13.5">
      <c r="A30" s="40" t="s">
        <v>75</v>
      </c>
      <c r="B30" s="7" t="s">
        <v>29</v>
      </c>
      <c r="C30" s="8"/>
      <c r="D30" s="46"/>
      <c r="E30" s="12"/>
      <c r="F30" s="1"/>
      <c r="G30" s="1"/>
      <c r="H30" s="37"/>
      <c r="I30" s="37"/>
    </row>
    <row r="31" spans="1:9" ht="13.5">
      <c r="A31" s="40" t="s">
        <v>76</v>
      </c>
      <c r="B31" s="7" t="s">
        <v>30</v>
      </c>
      <c r="C31" s="8"/>
      <c r="D31" s="46"/>
      <c r="E31" s="12"/>
      <c r="F31" s="1"/>
      <c r="G31" s="1"/>
      <c r="H31" s="37"/>
      <c r="I31" s="37"/>
    </row>
    <row r="32" spans="1:9" ht="13.5">
      <c r="A32" s="40" t="s">
        <v>77</v>
      </c>
      <c r="B32" s="7" t="s">
        <v>31</v>
      </c>
      <c r="C32" s="8">
        <v>326.78</v>
      </c>
      <c r="D32" s="46"/>
      <c r="E32" s="12"/>
      <c r="F32" s="1"/>
      <c r="G32" s="1"/>
      <c r="H32" s="37"/>
      <c r="I32" s="37"/>
    </row>
    <row r="33" spans="1:9" ht="13.5">
      <c r="A33" s="40" t="s">
        <v>78</v>
      </c>
      <c r="B33" s="7" t="s">
        <v>32</v>
      </c>
      <c r="C33" s="8">
        <v>326.78</v>
      </c>
      <c r="D33" s="46"/>
      <c r="E33" s="12"/>
      <c r="F33" s="1"/>
      <c r="G33" s="1"/>
      <c r="H33" s="37"/>
      <c r="I33" s="37"/>
    </row>
    <row r="34" spans="1:9" ht="13.5">
      <c r="A34" s="40" t="s">
        <v>80</v>
      </c>
      <c r="B34" s="7" t="s">
        <v>33</v>
      </c>
      <c r="C34" s="8">
        <v>653.56</v>
      </c>
      <c r="D34" s="46"/>
      <c r="E34" s="12"/>
      <c r="F34" s="1"/>
      <c r="G34" s="1"/>
      <c r="H34" s="37"/>
      <c r="I34" s="37"/>
    </row>
    <row r="35" spans="1:9" ht="13.5">
      <c r="A35" s="40" t="s">
        <v>81</v>
      </c>
      <c r="B35" s="7" t="s">
        <v>34</v>
      </c>
      <c r="C35" s="8"/>
      <c r="D35" s="46"/>
      <c r="E35" s="12"/>
      <c r="F35" s="1"/>
      <c r="G35" s="1"/>
      <c r="H35" s="37"/>
      <c r="I35" s="37"/>
    </row>
    <row r="36" spans="1:9" ht="13.5">
      <c r="A36" s="40" t="s">
        <v>82</v>
      </c>
      <c r="B36" s="7" t="s">
        <v>87</v>
      </c>
      <c r="C36" s="8"/>
      <c r="D36" s="46"/>
      <c r="E36" s="12"/>
      <c r="F36" s="1"/>
      <c r="G36" s="1"/>
      <c r="H36" s="37"/>
      <c r="I36" s="37"/>
    </row>
    <row r="37" spans="1:9" ht="13.5">
      <c r="A37" s="40" t="s">
        <v>83</v>
      </c>
      <c r="B37" s="7" t="s">
        <v>89</v>
      </c>
      <c r="C37" s="8">
        <v>326.78</v>
      </c>
      <c r="D37" s="46"/>
      <c r="E37" s="12"/>
      <c r="F37" s="1"/>
      <c r="G37" s="1"/>
      <c r="H37" s="37"/>
      <c r="I37" s="37"/>
    </row>
    <row r="38" spans="1:9" ht="13.5">
      <c r="A38" s="40" t="s">
        <v>84</v>
      </c>
      <c r="B38" s="7" t="s">
        <v>90</v>
      </c>
      <c r="C38" s="8">
        <v>653.56</v>
      </c>
      <c r="D38" s="46"/>
      <c r="E38" s="12"/>
      <c r="F38" s="1"/>
      <c r="G38" s="1"/>
      <c r="H38" s="37"/>
      <c r="I38" s="37"/>
    </row>
    <row r="39" spans="1:9" ht="13.5">
      <c r="A39" s="40" t="s">
        <v>85</v>
      </c>
      <c r="B39" s="7" t="s">
        <v>93</v>
      </c>
      <c r="C39" s="8"/>
      <c r="D39" s="46"/>
      <c r="E39" s="12"/>
      <c r="F39" s="1"/>
      <c r="G39" s="1"/>
      <c r="H39" s="37"/>
      <c r="I39" s="37"/>
    </row>
    <row r="40" spans="1:9" ht="13.5">
      <c r="A40" s="40" t="s">
        <v>86</v>
      </c>
      <c r="B40" s="58" t="s">
        <v>94</v>
      </c>
      <c r="C40" s="8"/>
      <c r="D40" s="46"/>
      <c r="E40" s="12"/>
      <c r="F40" s="1"/>
      <c r="G40" s="1"/>
      <c r="H40" s="37"/>
      <c r="I40" s="37"/>
    </row>
    <row r="41" spans="1:9" ht="14.25" thickBot="1">
      <c r="A41" s="40" t="s">
        <v>91</v>
      </c>
      <c r="B41" s="58" t="s">
        <v>98</v>
      </c>
      <c r="C41" s="57"/>
      <c r="D41" s="46"/>
      <c r="E41" s="12"/>
      <c r="F41" s="1"/>
      <c r="G41" s="1"/>
      <c r="H41" s="37"/>
      <c r="I41" s="37"/>
    </row>
    <row r="42" spans="1:9" ht="14.25" thickBot="1">
      <c r="A42" s="54"/>
      <c r="B42" s="55" t="s">
        <v>35</v>
      </c>
      <c r="C42" s="56">
        <f>SUM(C6:C41)</f>
        <v>15031.84</v>
      </c>
      <c r="D42" s="12"/>
      <c r="E42" s="12"/>
      <c r="F42" s="1"/>
      <c r="G42" s="1"/>
      <c r="H42" s="37"/>
      <c r="I42" s="37"/>
    </row>
    <row r="43" spans="1:9" ht="13.5">
      <c r="A43" s="37"/>
      <c r="B43" s="37"/>
      <c r="C43" s="39"/>
      <c r="D43" s="1"/>
      <c r="E43" s="1"/>
      <c r="F43" s="1"/>
      <c r="G43" s="1"/>
      <c r="H43" s="37"/>
      <c r="I43" s="37"/>
    </row>
    <row r="44" spans="1:9" ht="13.5">
      <c r="A44" s="37"/>
      <c r="B44" s="37"/>
      <c r="C44" s="39"/>
      <c r="D44" s="1"/>
      <c r="E44" s="1"/>
      <c r="F44" s="1"/>
      <c r="G44" s="1"/>
      <c r="H44" s="37"/>
      <c r="I44" s="37"/>
    </row>
    <row r="45" spans="1:9" ht="13.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3.5">
      <c r="A46" s="37"/>
      <c r="B46" s="37"/>
      <c r="C46" s="37"/>
      <c r="D46" s="37"/>
      <c r="E46" s="37"/>
      <c r="F46" s="37"/>
      <c r="G46" s="37"/>
      <c r="H46" s="37"/>
      <c r="I46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1">
      <selection activeCell="D21" sqref="D21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3.5">
      <c r="A3" s="101" t="s">
        <v>124</v>
      </c>
      <c r="B3" s="101"/>
      <c r="C3" s="101"/>
      <c r="D3" s="101"/>
      <c r="E3" s="101"/>
      <c r="F3" s="101"/>
    </row>
    <row r="4" spans="1:6" ht="13.5">
      <c r="A4" s="100"/>
      <c r="B4" s="100"/>
      <c r="C4" s="100"/>
      <c r="D4" s="43"/>
      <c r="E4" s="37"/>
      <c r="F4" s="37"/>
    </row>
    <row r="5" spans="1:6" ht="41.25">
      <c r="A5" s="49" t="s">
        <v>0</v>
      </c>
      <c r="B5" s="49" t="s">
        <v>1</v>
      </c>
      <c r="C5" s="51" t="s">
        <v>96</v>
      </c>
      <c r="D5" s="51" t="s">
        <v>97</v>
      </c>
      <c r="E5" s="37"/>
      <c r="F5" s="37"/>
    </row>
    <row r="6" spans="1:12" ht="13.5">
      <c r="A6" s="40" t="s">
        <v>79</v>
      </c>
      <c r="B6" s="7" t="s">
        <v>6</v>
      </c>
      <c r="C6" s="8"/>
      <c r="D6" s="6"/>
      <c r="E6" s="37"/>
      <c r="F6" s="37"/>
      <c r="G6" s="3"/>
      <c r="H6" s="3"/>
      <c r="I6" s="3"/>
      <c r="J6" s="3"/>
      <c r="K6" s="3"/>
      <c r="L6" s="3"/>
    </row>
    <row r="7" spans="1:12" ht="13.5">
      <c r="A7" s="40" t="s">
        <v>52</v>
      </c>
      <c r="B7" s="7" t="s">
        <v>39</v>
      </c>
      <c r="C7" s="47"/>
      <c r="D7" s="6"/>
      <c r="E7" s="37"/>
      <c r="F7" s="37"/>
      <c r="G7" s="3"/>
      <c r="H7" s="3"/>
      <c r="I7" s="3"/>
      <c r="J7" s="3"/>
      <c r="K7" s="3"/>
      <c r="L7" s="3"/>
    </row>
    <row r="8" spans="1:12" ht="13.5">
      <c r="A8" s="40" t="s">
        <v>53</v>
      </c>
      <c r="B8" s="7" t="s">
        <v>8</v>
      </c>
      <c r="C8" s="8"/>
      <c r="D8" s="6"/>
      <c r="E8" s="37"/>
      <c r="F8" s="37"/>
      <c r="G8" s="3"/>
      <c r="H8" s="3"/>
      <c r="I8" s="3"/>
      <c r="J8" s="3"/>
      <c r="K8" s="3"/>
      <c r="L8" s="3"/>
    </row>
    <row r="9" spans="1:12" ht="13.5">
      <c r="A9" s="40" t="s">
        <v>54</v>
      </c>
      <c r="B9" s="7" t="s">
        <v>9</v>
      </c>
      <c r="C9" s="8"/>
      <c r="D9" s="6"/>
      <c r="E9" s="37"/>
      <c r="F9" s="37"/>
      <c r="G9" s="3"/>
      <c r="H9" s="3"/>
      <c r="I9" s="3"/>
      <c r="J9" s="3"/>
      <c r="K9" s="3"/>
      <c r="L9" s="3"/>
    </row>
    <row r="10" spans="1:12" ht="13.5">
      <c r="A10" s="40" t="s">
        <v>55</v>
      </c>
      <c r="B10" s="7" t="s">
        <v>10</v>
      </c>
      <c r="C10" s="8"/>
      <c r="D10" s="6"/>
      <c r="E10" s="37"/>
      <c r="F10" s="37"/>
      <c r="G10" s="3"/>
      <c r="H10" s="3"/>
      <c r="I10" s="3"/>
      <c r="J10" s="3"/>
      <c r="K10" s="3"/>
      <c r="L10" s="3"/>
    </row>
    <row r="11" spans="1:12" ht="13.5">
      <c r="A11" s="40" t="s">
        <v>56</v>
      </c>
      <c r="B11" s="7" t="s">
        <v>11</v>
      </c>
      <c r="C11" s="8"/>
      <c r="D11" s="6"/>
      <c r="E11" s="37"/>
      <c r="F11" s="37"/>
      <c r="G11" s="3"/>
      <c r="H11" s="3"/>
      <c r="I11" s="3"/>
      <c r="J11" s="3"/>
      <c r="K11" s="3"/>
      <c r="L11" s="3"/>
    </row>
    <row r="12" spans="1:12" ht="13.5">
      <c r="A12" s="40" t="s">
        <v>57</v>
      </c>
      <c r="B12" s="7" t="s">
        <v>12</v>
      </c>
      <c r="C12" s="8"/>
      <c r="D12" s="6"/>
      <c r="E12" s="37"/>
      <c r="F12" s="37"/>
      <c r="G12" s="3"/>
      <c r="H12" s="3"/>
      <c r="I12" s="3"/>
      <c r="J12" s="3"/>
      <c r="K12" s="3"/>
      <c r="L12" s="3"/>
    </row>
    <row r="13" spans="1:12" ht="13.5">
      <c r="A13" s="40" t="s">
        <v>58</v>
      </c>
      <c r="B13" s="7" t="s">
        <v>13</v>
      </c>
      <c r="C13" s="8"/>
      <c r="D13" s="6"/>
      <c r="E13" s="37"/>
      <c r="F13" s="37"/>
      <c r="G13" s="3"/>
      <c r="H13" s="3"/>
      <c r="I13" s="3"/>
      <c r="J13" s="3"/>
      <c r="K13" s="3"/>
      <c r="L13" s="3"/>
    </row>
    <row r="14" spans="1:12" ht="13.5">
      <c r="A14" s="40" t="s">
        <v>59</v>
      </c>
      <c r="B14" s="7" t="s">
        <v>112</v>
      </c>
      <c r="C14" s="8"/>
      <c r="D14" s="7"/>
      <c r="E14" s="37"/>
      <c r="F14" s="37"/>
      <c r="G14" s="3"/>
      <c r="H14" s="3"/>
      <c r="I14" s="3"/>
      <c r="J14" s="3"/>
      <c r="K14" s="3"/>
      <c r="L14" s="3"/>
    </row>
    <row r="15" spans="1:12" ht="13.5">
      <c r="A15" s="40" t="s">
        <v>60</v>
      </c>
      <c r="B15" s="7" t="s">
        <v>14</v>
      </c>
      <c r="C15" s="8"/>
      <c r="D15" s="6"/>
      <c r="E15" s="37"/>
      <c r="F15" s="37"/>
      <c r="G15" s="3"/>
      <c r="H15" s="3"/>
      <c r="I15" s="3"/>
      <c r="J15" s="3"/>
      <c r="K15" s="3"/>
      <c r="L15" s="3"/>
    </row>
    <row r="16" spans="1:12" ht="13.5">
      <c r="A16" s="40" t="s">
        <v>61</v>
      </c>
      <c r="B16" s="7" t="s">
        <v>15</v>
      </c>
      <c r="C16" s="8">
        <v>6599.34</v>
      </c>
      <c r="D16" s="6"/>
      <c r="E16" s="37"/>
      <c r="F16" s="37"/>
      <c r="G16" s="3"/>
      <c r="H16" s="3"/>
      <c r="I16" s="3"/>
      <c r="J16" s="3"/>
      <c r="K16" s="3"/>
      <c r="L16" s="3"/>
    </row>
    <row r="17" spans="1:12" ht="13.5">
      <c r="A17" s="40" t="s">
        <v>62</v>
      </c>
      <c r="B17" s="7" t="s">
        <v>40</v>
      </c>
      <c r="C17" s="8"/>
      <c r="D17" s="6"/>
      <c r="E17" s="37"/>
      <c r="F17" s="37"/>
      <c r="G17" s="3"/>
      <c r="H17" s="3"/>
      <c r="I17" s="3"/>
      <c r="J17" s="3"/>
      <c r="K17" s="3"/>
      <c r="L17" s="3"/>
    </row>
    <row r="18" spans="1:12" ht="13.5">
      <c r="A18" s="40" t="s">
        <v>63</v>
      </c>
      <c r="B18" s="7" t="s">
        <v>17</v>
      </c>
      <c r="C18" s="8"/>
      <c r="D18" s="6"/>
      <c r="E18" s="37"/>
      <c r="F18" s="37"/>
      <c r="G18" s="3"/>
      <c r="H18" s="3"/>
      <c r="I18" s="3"/>
      <c r="J18" s="3"/>
      <c r="K18" s="3"/>
      <c r="L18" s="3"/>
    </row>
    <row r="19" spans="1:12" ht="13.5">
      <c r="A19" s="40" t="s">
        <v>64</v>
      </c>
      <c r="B19" s="7" t="s">
        <v>18</v>
      </c>
      <c r="C19" s="8"/>
      <c r="D19" s="6"/>
      <c r="E19" s="37"/>
      <c r="F19" s="37"/>
      <c r="G19" s="3"/>
      <c r="H19" s="3"/>
      <c r="I19" s="3"/>
      <c r="J19" s="3"/>
      <c r="K19" s="3"/>
      <c r="L19" s="3"/>
    </row>
    <row r="20" spans="1:12" ht="13.5">
      <c r="A20" s="40" t="s">
        <v>65</v>
      </c>
      <c r="B20" s="7" t="s">
        <v>19</v>
      </c>
      <c r="C20" s="8">
        <v>3272.79</v>
      </c>
      <c r="D20" s="7">
        <v>12785.66</v>
      </c>
      <c r="E20" s="37"/>
      <c r="F20" s="37"/>
      <c r="G20" s="3"/>
      <c r="H20" s="3"/>
      <c r="I20" s="3"/>
      <c r="J20" s="3"/>
      <c r="K20" s="3"/>
      <c r="L20" s="3"/>
    </row>
    <row r="21" spans="1:12" ht="13.5">
      <c r="A21" s="40" t="s">
        <v>66</v>
      </c>
      <c r="B21" s="7" t="s">
        <v>20</v>
      </c>
      <c r="C21" s="8"/>
      <c r="D21" s="6"/>
      <c r="E21" s="37"/>
      <c r="F21" s="37"/>
      <c r="G21" s="3"/>
      <c r="H21" s="3"/>
      <c r="I21" s="3"/>
      <c r="J21" s="3"/>
      <c r="K21" s="3"/>
      <c r="L21" s="3"/>
    </row>
    <row r="22" spans="1:12" ht="13.5">
      <c r="A22" s="40" t="s">
        <v>67</v>
      </c>
      <c r="B22" s="7" t="s">
        <v>21</v>
      </c>
      <c r="C22" s="8"/>
      <c r="D22" s="6"/>
      <c r="E22" s="37"/>
      <c r="F22" s="37"/>
      <c r="G22" s="3"/>
      <c r="H22" s="3"/>
      <c r="I22" s="3"/>
      <c r="J22" s="3"/>
      <c r="K22" s="3"/>
      <c r="L22" s="3"/>
    </row>
    <row r="23" spans="1:12" ht="13.5">
      <c r="A23" s="40" t="s">
        <v>68</v>
      </c>
      <c r="B23" s="7" t="s">
        <v>22</v>
      </c>
      <c r="C23" s="8"/>
      <c r="D23" s="6"/>
      <c r="E23" s="37"/>
      <c r="F23" s="37"/>
      <c r="G23" s="3"/>
      <c r="H23" s="3"/>
      <c r="I23" s="3"/>
      <c r="J23" s="3"/>
      <c r="K23" s="3"/>
      <c r="L23" s="3"/>
    </row>
    <row r="24" spans="1:12" ht="13.5">
      <c r="A24" s="40" t="s">
        <v>69</v>
      </c>
      <c r="B24" s="7" t="s">
        <v>23</v>
      </c>
      <c r="C24" s="8"/>
      <c r="D24" s="6"/>
      <c r="E24" s="37"/>
      <c r="F24" s="37"/>
      <c r="G24" s="3"/>
      <c r="H24" s="3"/>
      <c r="I24" s="3"/>
      <c r="J24" s="3"/>
      <c r="K24" s="3"/>
      <c r="L24" s="3"/>
    </row>
    <row r="25" spans="1:12" ht="13.5">
      <c r="A25" s="40" t="s">
        <v>70</v>
      </c>
      <c r="B25" s="7" t="s">
        <v>24</v>
      </c>
      <c r="C25" s="8"/>
      <c r="D25" s="6"/>
      <c r="E25" s="37"/>
      <c r="F25" s="37"/>
      <c r="G25" s="3"/>
      <c r="H25" s="3"/>
      <c r="I25" s="3"/>
      <c r="J25" s="3"/>
      <c r="K25" s="3"/>
      <c r="L25" s="3"/>
    </row>
    <row r="26" spans="1:12" ht="13.5">
      <c r="A26" s="40" t="s">
        <v>71</v>
      </c>
      <c r="B26" s="7" t="s">
        <v>25</v>
      </c>
      <c r="C26" s="8"/>
      <c r="D26" s="7">
        <v>5353.6</v>
      </c>
      <c r="E26" s="37"/>
      <c r="F26" s="37"/>
      <c r="G26" s="3"/>
      <c r="H26" s="3"/>
      <c r="I26" s="3"/>
      <c r="J26" s="3"/>
      <c r="K26" s="3"/>
      <c r="L26" s="3"/>
    </row>
    <row r="27" spans="1:12" ht="13.5">
      <c r="A27" s="40" t="s">
        <v>72</v>
      </c>
      <c r="B27" s="7" t="s">
        <v>26</v>
      </c>
      <c r="C27" s="8"/>
      <c r="D27" s="6"/>
      <c r="E27" s="37"/>
      <c r="F27" s="37"/>
      <c r="G27" s="3"/>
      <c r="H27" s="3"/>
      <c r="I27" s="3"/>
      <c r="J27" s="3"/>
      <c r="K27" s="3"/>
      <c r="L27" s="3"/>
    </row>
    <row r="28" spans="1:12" ht="13.5">
      <c r="A28" s="40" t="s">
        <v>73</v>
      </c>
      <c r="B28" s="7" t="s">
        <v>27</v>
      </c>
      <c r="C28" s="8"/>
      <c r="D28" s="6"/>
      <c r="E28" s="37"/>
      <c r="F28" s="37"/>
      <c r="G28" s="3"/>
      <c r="H28" s="3"/>
      <c r="I28" s="3"/>
      <c r="J28" s="3"/>
      <c r="K28" s="3"/>
      <c r="L28" s="3"/>
    </row>
    <row r="29" spans="1:12" ht="13.5">
      <c r="A29" s="40" t="s">
        <v>74</v>
      </c>
      <c r="B29" s="7" t="s">
        <v>28</v>
      </c>
      <c r="C29" s="8">
        <v>337.68</v>
      </c>
      <c r="D29" s="7"/>
      <c r="E29" s="37"/>
      <c r="F29" s="37"/>
      <c r="G29" s="3"/>
      <c r="H29" s="3"/>
      <c r="I29" s="3"/>
      <c r="J29" s="3"/>
      <c r="K29" s="3"/>
      <c r="L29" s="3"/>
    </row>
    <row r="30" spans="1:12" ht="13.5">
      <c r="A30" s="40" t="s">
        <v>75</v>
      </c>
      <c r="B30" s="7" t="s">
        <v>29</v>
      </c>
      <c r="C30" s="8"/>
      <c r="D30" s="6"/>
      <c r="E30" s="37"/>
      <c r="F30" s="37"/>
      <c r="G30" s="3"/>
      <c r="H30" s="3"/>
      <c r="I30" s="3"/>
      <c r="J30" s="3"/>
      <c r="K30" s="3"/>
      <c r="L30" s="3"/>
    </row>
    <row r="31" spans="1:12" ht="13.5">
      <c r="A31" s="40" t="s">
        <v>76</v>
      </c>
      <c r="B31" s="7" t="s">
        <v>30</v>
      </c>
      <c r="C31" s="8"/>
      <c r="D31" s="6"/>
      <c r="E31" s="37"/>
      <c r="F31" s="37"/>
      <c r="G31" s="3"/>
      <c r="H31" s="3"/>
      <c r="I31" s="3"/>
      <c r="J31" s="3"/>
      <c r="K31" s="3"/>
      <c r="L31" s="3"/>
    </row>
    <row r="32" spans="1:12" ht="13.5">
      <c r="A32" s="40" t="s">
        <v>77</v>
      </c>
      <c r="B32" s="7" t="s">
        <v>31</v>
      </c>
      <c r="C32" s="8"/>
      <c r="D32" s="6"/>
      <c r="E32" s="37"/>
      <c r="F32" s="37"/>
      <c r="G32" s="3"/>
      <c r="H32" s="3"/>
      <c r="I32" s="3"/>
      <c r="J32" s="3"/>
      <c r="K32" s="3"/>
      <c r="L32" s="3"/>
    </row>
    <row r="33" spans="1:12" ht="13.5">
      <c r="A33" s="40" t="s">
        <v>78</v>
      </c>
      <c r="B33" s="7" t="s">
        <v>32</v>
      </c>
      <c r="C33" s="8"/>
      <c r="D33" s="7"/>
      <c r="E33" s="37"/>
      <c r="F33" s="37"/>
      <c r="G33" s="3"/>
      <c r="H33" s="3"/>
      <c r="I33" s="3"/>
      <c r="J33" s="3"/>
      <c r="K33" s="3"/>
      <c r="L33" s="3"/>
    </row>
    <row r="34" spans="1:12" ht="13.5">
      <c r="A34" s="40" t="s">
        <v>80</v>
      </c>
      <c r="B34" s="7" t="s">
        <v>33</v>
      </c>
      <c r="C34" s="8"/>
      <c r="D34" s="6"/>
      <c r="E34" s="37"/>
      <c r="F34" s="37"/>
      <c r="G34" s="3"/>
      <c r="H34" s="3"/>
      <c r="I34" s="3"/>
      <c r="J34" s="3"/>
      <c r="K34" s="3"/>
      <c r="L34" s="3"/>
    </row>
    <row r="35" spans="1:12" ht="13.5">
      <c r="A35" s="40" t="s">
        <v>81</v>
      </c>
      <c r="B35" s="7" t="s">
        <v>34</v>
      </c>
      <c r="C35" s="8"/>
      <c r="D35" s="6"/>
      <c r="E35" s="37"/>
      <c r="F35" s="37"/>
      <c r="G35" s="3"/>
      <c r="H35" s="3"/>
      <c r="I35" s="3"/>
      <c r="J35" s="3"/>
      <c r="K35" s="3"/>
      <c r="L35" s="3"/>
    </row>
    <row r="36" spans="1:12" ht="13.5">
      <c r="A36" s="40" t="s">
        <v>82</v>
      </c>
      <c r="B36" s="7" t="s">
        <v>87</v>
      </c>
      <c r="C36" s="8"/>
      <c r="D36" s="6"/>
      <c r="E36" s="37"/>
      <c r="F36" s="37"/>
      <c r="G36" s="3"/>
      <c r="H36" s="3"/>
      <c r="I36" s="3"/>
      <c r="J36" s="3"/>
      <c r="K36" s="3"/>
      <c r="L36" s="3"/>
    </row>
    <row r="37" spans="1:12" ht="13.5">
      <c r="A37" s="40" t="s">
        <v>83</v>
      </c>
      <c r="B37" s="7" t="s">
        <v>89</v>
      </c>
      <c r="C37" s="8"/>
      <c r="D37" s="7">
        <v>5521.4</v>
      </c>
      <c r="E37" s="37"/>
      <c r="F37" s="37"/>
      <c r="G37" s="3"/>
      <c r="H37" s="3"/>
      <c r="I37" s="3"/>
      <c r="J37" s="3"/>
      <c r="K37" s="3"/>
      <c r="L37" s="3"/>
    </row>
    <row r="38" spans="1:12" ht="13.5">
      <c r="A38" s="40" t="s">
        <v>84</v>
      </c>
      <c r="B38" s="7" t="s">
        <v>90</v>
      </c>
      <c r="C38" s="47"/>
      <c r="D38" s="6"/>
      <c r="E38" s="37"/>
      <c r="F38" s="37"/>
      <c r="G38" s="3"/>
      <c r="H38" s="3"/>
      <c r="I38" s="3"/>
      <c r="J38" s="3"/>
      <c r="K38" s="3"/>
      <c r="L38" s="3"/>
    </row>
    <row r="39" spans="1:12" ht="13.5">
      <c r="A39" s="40" t="s">
        <v>85</v>
      </c>
      <c r="B39" s="7" t="s">
        <v>93</v>
      </c>
      <c r="C39" s="47"/>
      <c r="D39" s="6"/>
      <c r="E39" s="37"/>
      <c r="F39" s="37"/>
      <c r="G39" s="3"/>
      <c r="H39" s="3"/>
      <c r="I39" s="3"/>
      <c r="J39" s="3"/>
      <c r="K39" s="3"/>
      <c r="L39" s="3"/>
    </row>
    <row r="40" spans="1:12" ht="13.5">
      <c r="A40" s="40" t="s">
        <v>86</v>
      </c>
      <c r="B40" s="7" t="s">
        <v>94</v>
      </c>
      <c r="C40" s="47"/>
      <c r="D40" s="6"/>
      <c r="E40" s="37"/>
      <c r="F40" s="37"/>
      <c r="G40" s="3"/>
      <c r="H40" s="3"/>
      <c r="I40" s="3"/>
      <c r="J40" s="3"/>
      <c r="K40" s="3"/>
      <c r="L40" s="3"/>
    </row>
    <row r="41" spans="1:12" ht="14.25" thickBot="1">
      <c r="A41" s="40" t="s">
        <v>91</v>
      </c>
      <c r="B41" s="7" t="s">
        <v>98</v>
      </c>
      <c r="C41" s="72"/>
      <c r="D41" s="59"/>
      <c r="E41" s="37"/>
      <c r="F41" s="37"/>
      <c r="G41" s="3"/>
      <c r="H41" s="3"/>
      <c r="I41" s="3"/>
      <c r="J41" s="3"/>
      <c r="K41" s="3"/>
      <c r="L41" s="3"/>
    </row>
    <row r="42" spans="1:12" ht="14.25" thickBot="1">
      <c r="A42" s="71"/>
      <c r="B42" s="73" t="s">
        <v>35</v>
      </c>
      <c r="C42" s="74">
        <f>SUM(C6:C41)</f>
        <v>10209.810000000001</v>
      </c>
      <c r="D42" s="56">
        <f>SUM(D6:D41)</f>
        <v>23660.660000000003</v>
      </c>
      <c r="E42" s="37"/>
      <c r="F42" s="37"/>
      <c r="G42" s="3"/>
      <c r="H42" s="3"/>
      <c r="I42" s="3"/>
      <c r="J42" s="3"/>
      <c r="K42" s="3"/>
      <c r="L42" s="3"/>
    </row>
    <row r="43" spans="1:12" ht="13.5">
      <c r="A43" s="37"/>
      <c r="B43" s="37"/>
      <c r="C43" s="37"/>
      <c r="D43" s="1"/>
      <c r="E43" s="37"/>
      <c r="F43" s="37"/>
      <c r="G43" s="3"/>
      <c r="H43" s="3"/>
      <c r="I43" s="3"/>
      <c r="J43" s="3"/>
      <c r="K43" s="3"/>
      <c r="L43" s="3"/>
    </row>
    <row r="44" spans="1:6" ht="13.5">
      <c r="A44" s="37"/>
      <c r="B44" s="37"/>
      <c r="C44" s="37"/>
      <c r="D44" s="37"/>
      <c r="E44" s="37"/>
      <c r="F44" s="37"/>
    </row>
  </sheetData>
  <mergeCells count="2">
    <mergeCell ref="A3:F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"/>
  <sheetViews>
    <sheetView workbookViewId="0" topLeftCell="A1">
      <selection activeCell="K32" sqref="K32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6" ht="13.5">
      <c r="A3" s="97" t="s">
        <v>114</v>
      </c>
      <c r="B3" s="97"/>
      <c r="C3" s="97"/>
      <c r="D3" s="97"/>
      <c r="E3" s="97"/>
      <c r="F3" s="97"/>
    </row>
    <row r="4" spans="1:6" ht="13.5">
      <c r="A4" s="35"/>
      <c r="B4" s="36"/>
      <c r="C4" s="36"/>
      <c r="D4" s="35"/>
      <c r="E4" s="35"/>
      <c r="F4" s="35"/>
    </row>
    <row r="5" spans="1:6" ht="14.25" thickBot="1">
      <c r="A5" s="37"/>
      <c r="B5" s="37"/>
      <c r="C5" s="38"/>
      <c r="D5" s="37"/>
      <c r="E5" s="39"/>
      <c r="F5" s="37"/>
    </row>
    <row r="6" spans="1:6" ht="46.5" customHeight="1" thickBot="1">
      <c r="A6" s="67" t="s">
        <v>0</v>
      </c>
      <c r="B6" s="68" t="s">
        <v>1</v>
      </c>
      <c r="C6" s="69" t="s">
        <v>36</v>
      </c>
      <c r="D6" s="69" t="s">
        <v>37</v>
      </c>
      <c r="E6" s="70" t="s">
        <v>38</v>
      </c>
      <c r="F6" s="37"/>
    </row>
    <row r="7" spans="1:9" ht="13.5">
      <c r="A7" s="63" t="s">
        <v>79</v>
      </c>
      <c r="B7" s="64" t="s">
        <v>6</v>
      </c>
      <c r="C7" s="65">
        <v>5054.51</v>
      </c>
      <c r="D7" s="65">
        <v>4046.8</v>
      </c>
      <c r="E7" s="66">
        <f>C7+D7</f>
        <v>9101.310000000001</v>
      </c>
      <c r="F7" s="37"/>
      <c r="H7" s="3"/>
      <c r="I7" s="3"/>
    </row>
    <row r="8" spans="1:8" ht="13.5">
      <c r="A8" s="40" t="s">
        <v>52</v>
      </c>
      <c r="B8" s="7" t="s">
        <v>39</v>
      </c>
      <c r="C8" s="6">
        <v>4155.58</v>
      </c>
      <c r="D8" s="6">
        <v>3324.87</v>
      </c>
      <c r="E8" s="66">
        <f aca="true" t="shared" si="0" ref="E8:E43">C8+D8</f>
        <v>7480.45</v>
      </c>
      <c r="F8" s="37"/>
      <c r="H8" s="3"/>
    </row>
    <row r="9" spans="1:8" ht="13.5">
      <c r="A9" s="63" t="s">
        <v>53</v>
      </c>
      <c r="B9" s="7" t="s">
        <v>8</v>
      </c>
      <c r="C9" s="1">
        <v>3952.69</v>
      </c>
      <c r="D9" s="6">
        <v>3162.22</v>
      </c>
      <c r="E9" s="66">
        <f t="shared" si="0"/>
        <v>7114.91</v>
      </c>
      <c r="F9" s="37"/>
      <c r="H9" s="3"/>
    </row>
    <row r="10" spans="1:8" ht="13.5">
      <c r="A10" s="40" t="s">
        <v>54</v>
      </c>
      <c r="B10" s="7" t="s">
        <v>9</v>
      </c>
      <c r="C10" s="6">
        <v>1585.07</v>
      </c>
      <c r="D10" s="6">
        <v>1268.17</v>
      </c>
      <c r="E10" s="66">
        <f t="shared" si="0"/>
        <v>2853.24</v>
      </c>
      <c r="F10" s="37"/>
      <c r="H10" s="3"/>
    </row>
    <row r="11" spans="1:8" ht="13.5">
      <c r="A11" s="63" t="s">
        <v>55</v>
      </c>
      <c r="B11" s="7" t="s">
        <v>10</v>
      </c>
      <c r="C11" s="6">
        <v>3798.06</v>
      </c>
      <c r="D11" s="6">
        <v>3036.41</v>
      </c>
      <c r="E11" s="66">
        <f t="shared" si="0"/>
        <v>6834.469999999999</v>
      </c>
      <c r="F11" s="37"/>
      <c r="H11" s="3"/>
    </row>
    <row r="12" spans="1:8" ht="13.5">
      <c r="A12" s="40" t="s">
        <v>56</v>
      </c>
      <c r="B12" s="7" t="s">
        <v>11</v>
      </c>
      <c r="C12" s="6">
        <v>1524.81</v>
      </c>
      <c r="D12" s="6">
        <v>1219.9</v>
      </c>
      <c r="E12" s="66">
        <f t="shared" si="0"/>
        <v>2744.71</v>
      </c>
      <c r="F12" s="37"/>
      <c r="H12" s="3"/>
    </row>
    <row r="13" spans="1:8" ht="13.5">
      <c r="A13" s="63" t="s">
        <v>57</v>
      </c>
      <c r="B13" s="7" t="s">
        <v>12</v>
      </c>
      <c r="C13" s="6">
        <v>829.44</v>
      </c>
      <c r="D13" s="6">
        <v>663.61</v>
      </c>
      <c r="E13" s="66">
        <f t="shared" si="0"/>
        <v>1493.0500000000002</v>
      </c>
      <c r="F13" s="37"/>
      <c r="H13" s="3"/>
    </row>
    <row r="14" spans="1:8" ht="13.5">
      <c r="A14" s="40" t="s">
        <v>58</v>
      </c>
      <c r="B14" s="7" t="s">
        <v>13</v>
      </c>
      <c r="C14" s="6">
        <v>5719.02</v>
      </c>
      <c r="D14" s="6">
        <v>4575.09</v>
      </c>
      <c r="E14" s="66">
        <f t="shared" si="0"/>
        <v>10294.11</v>
      </c>
      <c r="F14" s="37"/>
      <c r="H14" s="3"/>
    </row>
    <row r="15" spans="1:8" ht="13.5">
      <c r="A15" s="63" t="s">
        <v>59</v>
      </c>
      <c r="B15" s="7" t="s">
        <v>112</v>
      </c>
      <c r="C15" s="6">
        <v>6913.56</v>
      </c>
      <c r="D15" s="6">
        <v>5531.33</v>
      </c>
      <c r="E15" s="66">
        <f t="shared" si="0"/>
        <v>12444.89</v>
      </c>
      <c r="F15" s="37"/>
      <c r="H15" s="3"/>
    </row>
    <row r="16" spans="1:8" ht="13.5">
      <c r="A16" s="40" t="s">
        <v>60</v>
      </c>
      <c r="B16" s="7" t="s">
        <v>14</v>
      </c>
      <c r="C16" s="6">
        <v>844.89</v>
      </c>
      <c r="D16" s="6">
        <v>675.88</v>
      </c>
      <c r="E16" s="66">
        <f t="shared" si="0"/>
        <v>1520.77</v>
      </c>
      <c r="F16" s="37"/>
      <c r="H16" s="3"/>
    </row>
    <row r="17" spans="1:8" ht="13.5">
      <c r="A17" s="63" t="s">
        <v>61</v>
      </c>
      <c r="B17" s="7" t="s">
        <v>15</v>
      </c>
      <c r="C17" s="6">
        <v>2165.39</v>
      </c>
      <c r="D17" s="6">
        <v>1732.31</v>
      </c>
      <c r="E17" s="66">
        <f t="shared" si="0"/>
        <v>3897.7</v>
      </c>
      <c r="F17" s="37"/>
      <c r="H17" s="3"/>
    </row>
    <row r="18" spans="1:8" ht="13.5">
      <c r="A18" s="40" t="s">
        <v>62</v>
      </c>
      <c r="B18" s="7" t="s">
        <v>40</v>
      </c>
      <c r="C18" s="6">
        <v>9562.48</v>
      </c>
      <c r="D18" s="6">
        <v>7651</v>
      </c>
      <c r="E18" s="66">
        <f t="shared" si="0"/>
        <v>17213.48</v>
      </c>
      <c r="F18" s="37"/>
      <c r="H18" s="3"/>
    </row>
    <row r="19" spans="1:8" ht="13.5">
      <c r="A19" s="63" t="s">
        <v>63</v>
      </c>
      <c r="B19" s="7" t="s">
        <v>17</v>
      </c>
      <c r="C19" s="6">
        <v>5195.14</v>
      </c>
      <c r="D19" s="6">
        <v>4156.06</v>
      </c>
      <c r="E19" s="66">
        <f t="shared" si="0"/>
        <v>9351.2</v>
      </c>
      <c r="F19" s="37"/>
      <c r="H19" s="3"/>
    </row>
    <row r="20" spans="1:8" ht="13.5">
      <c r="A20" s="40" t="s">
        <v>64</v>
      </c>
      <c r="B20" s="7" t="s">
        <v>18</v>
      </c>
      <c r="C20" s="6">
        <v>387.59</v>
      </c>
      <c r="D20" s="6">
        <v>310.07</v>
      </c>
      <c r="E20" s="66">
        <f t="shared" si="0"/>
        <v>697.66</v>
      </c>
      <c r="F20" s="37"/>
      <c r="H20" s="3"/>
    </row>
    <row r="21" spans="1:8" ht="13.5">
      <c r="A21" s="63" t="s">
        <v>65</v>
      </c>
      <c r="B21" s="7" t="s">
        <v>19</v>
      </c>
      <c r="C21" s="6">
        <v>2436.8</v>
      </c>
      <c r="D21" s="6">
        <v>1949.64</v>
      </c>
      <c r="E21" s="66">
        <f t="shared" si="0"/>
        <v>4386.4400000000005</v>
      </c>
      <c r="F21" s="37"/>
      <c r="H21" s="3"/>
    </row>
    <row r="22" spans="1:8" ht="13.5">
      <c r="A22" s="40" t="s">
        <v>66</v>
      </c>
      <c r="B22" s="7" t="s">
        <v>20</v>
      </c>
      <c r="C22" s="6">
        <v>3643.43</v>
      </c>
      <c r="D22" s="6">
        <v>2914.71</v>
      </c>
      <c r="E22" s="66">
        <f t="shared" si="0"/>
        <v>6558.139999999999</v>
      </c>
      <c r="F22" s="37"/>
      <c r="H22" s="3"/>
    </row>
    <row r="23" spans="1:8" ht="13.5">
      <c r="A23" s="63" t="s">
        <v>67</v>
      </c>
      <c r="B23" s="7" t="s">
        <v>21</v>
      </c>
      <c r="C23" s="6">
        <v>467.2</v>
      </c>
      <c r="D23" s="6">
        <v>373.75</v>
      </c>
      <c r="E23" s="66">
        <f t="shared" si="0"/>
        <v>840.95</v>
      </c>
      <c r="F23" s="37"/>
      <c r="H23" s="3"/>
    </row>
    <row r="24" spans="1:8" ht="13.5">
      <c r="A24" s="40" t="s">
        <v>68</v>
      </c>
      <c r="B24" s="7" t="s">
        <v>22</v>
      </c>
      <c r="C24" s="6">
        <v>180.75</v>
      </c>
      <c r="D24" s="6">
        <v>144.61</v>
      </c>
      <c r="E24" s="66">
        <f t="shared" si="0"/>
        <v>325.36</v>
      </c>
      <c r="F24" s="37"/>
      <c r="H24" s="3"/>
    </row>
    <row r="25" spans="1:8" ht="13.5">
      <c r="A25" s="63" t="s">
        <v>69</v>
      </c>
      <c r="B25" s="7" t="s">
        <v>23</v>
      </c>
      <c r="C25" s="6">
        <v>1485.79</v>
      </c>
      <c r="D25" s="6">
        <v>1188.51</v>
      </c>
      <c r="E25" s="66">
        <f t="shared" si="0"/>
        <v>2674.3</v>
      </c>
      <c r="F25" s="37"/>
      <c r="H25" s="3"/>
    </row>
    <row r="26" spans="1:8" ht="13.5">
      <c r="A26" s="40" t="s">
        <v>70</v>
      </c>
      <c r="B26" s="7" t="s">
        <v>24</v>
      </c>
      <c r="C26" s="6">
        <v>1459.21</v>
      </c>
      <c r="D26" s="6">
        <v>1167.29</v>
      </c>
      <c r="E26" s="66">
        <f t="shared" si="0"/>
        <v>2626.5</v>
      </c>
      <c r="F26" s="37"/>
      <c r="H26" s="3"/>
    </row>
    <row r="27" spans="1:8" ht="13.5">
      <c r="A27" s="63" t="s">
        <v>71</v>
      </c>
      <c r="B27" s="7" t="s">
        <v>25</v>
      </c>
      <c r="C27" s="6">
        <v>5541.79</v>
      </c>
      <c r="D27" s="6">
        <v>4434.53</v>
      </c>
      <c r="E27" s="66">
        <f t="shared" si="0"/>
        <v>9976.32</v>
      </c>
      <c r="F27" s="37"/>
      <c r="H27" s="3"/>
    </row>
    <row r="28" spans="1:8" ht="13.5">
      <c r="A28" s="40" t="s">
        <v>72</v>
      </c>
      <c r="B28" s="7" t="s">
        <v>26</v>
      </c>
      <c r="C28" s="6">
        <v>865.99</v>
      </c>
      <c r="D28" s="6">
        <v>692.79</v>
      </c>
      <c r="E28" s="66">
        <f t="shared" si="0"/>
        <v>1558.78</v>
      </c>
      <c r="F28" s="37"/>
      <c r="H28" s="3"/>
    </row>
    <row r="29" spans="1:8" ht="13.5">
      <c r="A29" s="63" t="s">
        <v>73</v>
      </c>
      <c r="B29" s="7" t="s">
        <v>27</v>
      </c>
      <c r="C29" s="6">
        <v>2513.27</v>
      </c>
      <c r="D29" s="6">
        <v>2010.67</v>
      </c>
      <c r="E29" s="66">
        <f t="shared" si="0"/>
        <v>4523.9400000000005</v>
      </c>
      <c r="F29" s="37"/>
      <c r="H29" s="3"/>
    </row>
    <row r="30" spans="1:8" ht="13.5">
      <c r="A30" s="40" t="s">
        <v>74</v>
      </c>
      <c r="B30" s="7" t="s">
        <v>28</v>
      </c>
      <c r="C30" s="6">
        <v>5729.54</v>
      </c>
      <c r="D30" s="6">
        <v>4584.74</v>
      </c>
      <c r="E30" s="66">
        <f t="shared" si="0"/>
        <v>10314.279999999999</v>
      </c>
      <c r="F30" s="37"/>
      <c r="H30" s="3"/>
    </row>
    <row r="31" spans="1:8" ht="13.5">
      <c r="A31" s="63" t="s">
        <v>75</v>
      </c>
      <c r="B31" s="7" t="s">
        <v>29</v>
      </c>
      <c r="C31" s="6">
        <v>112.23</v>
      </c>
      <c r="D31" s="6">
        <v>89.8</v>
      </c>
      <c r="E31" s="66">
        <f t="shared" si="0"/>
        <v>202.03</v>
      </c>
      <c r="F31" s="37"/>
      <c r="H31" s="3"/>
    </row>
    <row r="32" spans="1:8" ht="13.5">
      <c r="A32" s="40" t="s">
        <v>76</v>
      </c>
      <c r="B32" s="7" t="s">
        <v>30</v>
      </c>
      <c r="C32" s="6">
        <v>1726.77</v>
      </c>
      <c r="D32" s="6">
        <v>1381.41</v>
      </c>
      <c r="E32" s="66">
        <f t="shared" si="0"/>
        <v>3108.1800000000003</v>
      </c>
      <c r="F32" s="37"/>
      <c r="H32" s="3"/>
    </row>
    <row r="33" spans="1:8" ht="13.5">
      <c r="A33" s="63" t="s">
        <v>77</v>
      </c>
      <c r="B33" s="7" t="s">
        <v>31</v>
      </c>
      <c r="C33" s="6">
        <v>2589.85</v>
      </c>
      <c r="D33" s="6">
        <v>2068.45</v>
      </c>
      <c r="E33" s="66">
        <f t="shared" si="0"/>
        <v>4658.299999999999</v>
      </c>
      <c r="F33" s="37"/>
      <c r="H33" s="3"/>
    </row>
    <row r="34" spans="1:8" ht="13.5">
      <c r="A34" s="40" t="s">
        <v>78</v>
      </c>
      <c r="B34" s="7" t="s">
        <v>32</v>
      </c>
      <c r="C34" s="6">
        <v>6457.09</v>
      </c>
      <c r="D34" s="6">
        <v>5165.84</v>
      </c>
      <c r="E34" s="66">
        <f t="shared" si="0"/>
        <v>11622.93</v>
      </c>
      <c r="F34" s="37"/>
      <c r="H34" s="3"/>
    </row>
    <row r="35" spans="1:8" ht="13.5">
      <c r="A35" s="63" t="s">
        <v>80</v>
      </c>
      <c r="B35" s="7" t="s">
        <v>33</v>
      </c>
      <c r="C35" s="6">
        <v>7580.65</v>
      </c>
      <c r="D35" s="6">
        <v>6064.63</v>
      </c>
      <c r="E35" s="66">
        <f t="shared" si="0"/>
        <v>13645.279999999999</v>
      </c>
      <c r="F35" s="37"/>
      <c r="H35" s="3"/>
    </row>
    <row r="36" spans="1:8" ht="13.5">
      <c r="A36" s="40" t="s">
        <v>81</v>
      </c>
      <c r="B36" s="7" t="s">
        <v>34</v>
      </c>
      <c r="C36" s="6">
        <v>1046.89</v>
      </c>
      <c r="D36" s="6">
        <v>837.63</v>
      </c>
      <c r="E36" s="66">
        <f t="shared" si="0"/>
        <v>1884.52</v>
      </c>
      <c r="F36" s="37"/>
      <c r="H36" s="3"/>
    </row>
    <row r="37" spans="1:8" ht="13.5">
      <c r="A37" s="63" t="s">
        <v>82</v>
      </c>
      <c r="B37" s="7" t="s">
        <v>87</v>
      </c>
      <c r="C37" s="6">
        <v>710.57</v>
      </c>
      <c r="D37" s="6">
        <v>568.56</v>
      </c>
      <c r="E37" s="66">
        <f t="shared" si="0"/>
        <v>1279.13</v>
      </c>
      <c r="F37" s="37"/>
      <c r="H37" s="3"/>
    </row>
    <row r="38" spans="1:8" ht="13.5">
      <c r="A38" s="40" t="s">
        <v>83</v>
      </c>
      <c r="B38" s="7" t="s">
        <v>89</v>
      </c>
      <c r="C38" s="6">
        <v>3517.62</v>
      </c>
      <c r="D38" s="6">
        <v>2814.19</v>
      </c>
      <c r="E38" s="66">
        <f t="shared" si="0"/>
        <v>6331.8099999999995</v>
      </c>
      <c r="F38" s="37"/>
      <c r="H38" s="3"/>
    </row>
    <row r="39" spans="1:8" ht="13.5">
      <c r="A39" s="63" t="s">
        <v>84</v>
      </c>
      <c r="B39" s="7" t="s">
        <v>90</v>
      </c>
      <c r="C39" s="6">
        <v>3280.61</v>
      </c>
      <c r="D39" s="6">
        <v>2624.68</v>
      </c>
      <c r="E39" s="66">
        <f t="shared" si="0"/>
        <v>5905.29</v>
      </c>
      <c r="F39" s="37"/>
      <c r="H39" s="3"/>
    </row>
    <row r="40" spans="1:8" ht="13.5">
      <c r="A40" s="40" t="s">
        <v>85</v>
      </c>
      <c r="B40" s="7" t="s">
        <v>93</v>
      </c>
      <c r="C40" s="6">
        <v>1629.58</v>
      </c>
      <c r="D40" s="6">
        <v>1303.6</v>
      </c>
      <c r="E40" s="66">
        <f t="shared" si="0"/>
        <v>2933.18</v>
      </c>
      <c r="F40" s="37"/>
      <c r="H40" s="3"/>
    </row>
    <row r="41" spans="1:8" ht="13.5">
      <c r="A41" s="63" t="s">
        <v>86</v>
      </c>
      <c r="B41" s="7" t="s">
        <v>94</v>
      </c>
      <c r="C41" s="6">
        <v>283.01</v>
      </c>
      <c r="D41" s="6">
        <v>226.43</v>
      </c>
      <c r="E41" s="66">
        <f t="shared" si="0"/>
        <v>509.44</v>
      </c>
      <c r="F41" s="37"/>
      <c r="H41" s="3"/>
    </row>
    <row r="42" spans="1:8" ht="14.25" thickBot="1">
      <c r="A42" s="94" t="s">
        <v>91</v>
      </c>
      <c r="B42" s="58" t="s">
        <v>98</v>
      </c>
      <c r="C42" s="59">
        <v>2442.96</v>
      </c>
      <c r="D42" s="59">
        <v>1954.69</v>
      </c>
      <c r="E42" s="95">
        <f t="shared" si="0"/>
        <v>4397.65</v>
      </c>
      <c r="F42" s="37"/>
      <c r="H42" s="3"/>
    </row>
    <row r="43" spans="1:8" ht="14.25" thickBot="1">
      <c r="A43" s="60"/>
      <c r="B43" s="61" t="s">
        <v>35</v>
      </c>
      <c r="C43" s="62">
        <f>SUM(C7:C42)</f>
        <v>107389.83</v>
      </c>
      <c r="D43" s="62">
        <f>SUM(D7:D42)</f>
        <v>85914.87000000001</v>
      </c>
      <c r="E43" s="96">
        <f t="shared" si="0"/>
        <v>193304.7</v>
      </c>
      <c r="F43" s="37"/>
      <c r="H43" s="3"/>
    </row>
    <row r="44" spans="1:6" ht="13.5">
      <c r="A44" s="37"/>
      <c r="B44" s="37"/>
      <c r="C44" s="1"/>
      <c r="D44" s="1"/>
      <c r="E44" s="41"/>
      <c r="F44" s="37"/>
    </row>
    <row r="46" ht="12.75">
      <c r="D46" s="3"/>
    </row>
    <row r="47" ht="12.75">
      <c r="C47" s="3"/>
    </row>
    <row r="48" ht="12.75">
      <c r="E48" s="3"/>
    </row>
    <row r="54" ht="12.75">
      <c r="C54" s="3"/>
    </row>
  </sheetData>
  <mergeCells count="1">
    <mergeCell ref="A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0">
      <selection activeCell="D48" sqref="D48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1.7109375" style="0" bestFit="1" customWidth="1"/>
  </cols>
  <sheetData>
    <row r="3" spans="1:7" ht="13.5">
      <c r="A3" s="98" t="s">
        <v>115</v>
      </c>
      <c r="B3" s="98"/>
      <c r="C3" s="98"/>
      <c r="D3" s="98"/>
      <c r="E3" s="98"/>
      <c r="F3" s="98"/>
      <c r="G3" s="98"/>
    </row>
    <row r="4" spans="1:7" ht="13.5">
      <c r="A4" s="37"/>
      <c r="B4" s="37"/>
      <c r="C4" s="39"/>
      <c r="D4" s="1"/>
      <c r="E4" s="1"/>
      <c r="F4" s="37"/>
      <c r="G4" s="37"/>
    </row>
    <row r="5" spans="1:7" ht="27">
      <c r="A5" s="49" t="s">
        <v>0</v>
      </c>
      <c r="B5" s="49" t="s">
        <v>1</v>
      </c>
      <c r="C5" s="51" t="s">
        <v>41</v>
      </c>
      <c r="D5" s="1"/>
      <c r="E5" s="1"/>
      <c r="F5" s="37"/>
      <c r="G5" s="37"/>
    </row>
    <row r="6" spans="1:7" ht="13.5">
      <c r="A6" s="40" t="s">
        <v>79</v>
      </c>
      <c r="B6" s="7" t="s">
        <v>6</v>
      </c>
      <c r="C6" s="8">
        <v>24491.15</v>
      </c>
      <c r="D6" s="1"/>
      <c r="E6" s="1"/>
      <c r="F6" s="37"/>
      <c r="G6" s="37"/>
    </row>
    <row r="7" spans="1:7" ht="13.5">
      <c r="A7" s="40" t="s">
        <v>52</v>
      </c>
      <c r="B7" s="7" t="s">
        <v>39</v>
      </c>
      <c r="C7" s="8">
        <v>16129.89</v>
      </c>
      <c r="D7" s="1"/>
      <c r="E7" s="1"/>
      <c r="F7" s="37"/>
      <c r="G7" s="37"/>
    </row>
    <row r="8" spans="1:7" ht="13.5">
      <c r="A8" s="40" t="s">
        <v>53</v>
      </c>
      <c r="B8" s="7" t="s">
        <v>8</v>
      </c>
      <c r="C8" s="8">
        <v>5046.16</v>
      </c>
      <c r="D8" s="1"/>
      <c r="E8" s="1"/>
      <c r="F8" s="37"/>
      <c r="G8" s="37"/>
    </row>
    <row r="9" spans="1:7" ht="13.5">
      <c r="A9" s="40" t="s">
        <v>54</v>
      </c>
      <c r="B9" s="7" t="s">
        <v>9</v>
      </c>
      <c r="C9" s="8">
        <v>4674.61</v>
      </c>
      <c r="D9" s="1"/>
      <c r="E9" s="1"/>
      <c r="F9" s="37"/>
      <c r="G9" s="37"/>
    </row>
    <row r="10" spans="1:7" ht="13.5">
      <c r="A10" s="40" t="s">
        <v>55</v>
      </c>
      <c r="B10" s="7" t="s">
        <v>10</v>
      </c>
      <c r="C10" s="8">
        <v>1597.6</v>
      </c>
      <c r="D10" s="1"/>
      <c r="E10" s="1"/>
      <c r="F10" s="37"/>
      <c r="G10" s="37"/>
    </row>
    <row r="11" spans="1:7" ht="13.5">
      <c r="A11" s="40" t="s">
        <v>56</v>
      </c>
      <c r="B11" s="7" t="s">
        <v>11</v>
      </c>
      <c r="C11" s="8">
        <v>7104.44</v>
      </c>
      <c r="D11" s="1"/>
      <c r="E11" s="1"/>
      <c r="F11" s="37"/>
      <c r="G11" s="37"/>
    </row>
    <row r="12" spans="1:7" ht="13.5">
      <c r="A12" s="40" t="s">
        <v>57</v>
      </c>
      <c r="B12" s="7" t="s">
        <v>12</v>
      </c>
      <c r="C12" s="8">
        <v>4545.19</v>
      </c>
      <c r="D12" s="1"/>
      <c r="E12" s="1"/>
      <c r="F12" s="37"/>
      <c r="G12" s="37"/>
    </row>
    <row r="13" spans="1:7" ht="13.5">
      <c r="A13" s="40" t="s">
        <v>58</v>
      </c>
      <c r="B13" s="7" t="s">
        <v>13</v>
      </c>
      <c r="C13" s="8">
        <v>22810.42</v>
      </c>
      <c r="D13" s="1"/>
      <c r="E13" s="1"/>
      <c r="F13" s="37"/>
      <c r="G13" s="37"/>
    </row>
    <row r="14" spans="1:7" ht="13.5">
      <c r="A14" s="40" t="s">
        <v>59</v>
      </c>
      <c r="B14" s="7" t="s">
        <v>112</v>
      </c>
      <c r="C14" s="8">
        <v>21924.57</v>
      </c>
      <c r="D14" s="1"/>
      <c r="E14" s="1"/>
      <c r="F14" s="37"/>
      <c r="G14" s="37"/>
    </row>
    <row r="15" spans="1:7" ht="13.5">
      <c r="A15" s="40" t="s">
        <v>60</v>
      </c>
      <c r="B15" s="7" t="s">
        <v>14</v>
      </c>
      <c r="C15" s="8">
        <v>32128.79</v>
      </c>
      <c r="D15" s="1"/>
      <c r="E15" s="1"/>
      <c r="F15" s="37"/>
      <c r="G15" s="37"/>
    </row>
    <row r="16" spans="1:7" ht="13.5">
      <c r="A16" s="40" t="s">
        <v>61</v>
      </c>
      <c r="B16" s="7" t="s">
        <v>15</v>
      </c>
      <c r="C16" s="8">
        <v>8268.72</v>
      </c>
      <c r="D16" s="1"/>
      <c r="E16" s="1"/>
      <c r="F16" s="37"/>
      <c r="G16" s="37"/>
    </row>
    <row r="17" spans="1:7" ht="13.5">
      <c r="A17" s="40" t="s">
        <v>62</v>
      </c>
      <c r="B17" s="7" t="s">
        <v>40</v>
      </c>
      <c r="C17" s="8">
        <v>29136.33</v>
      </c>
      <c r="D17" s="1"/>
      <c r="E17" s="1"/>
      <c r="F17" s="37"/>
      <c r="G17" s="37"/>
    </row>
    <row r="18" spans="1:7" ht="13.5">
      <c r="A18" s="40" t="s">
        <v>63</v>
      </c>
      <c r="B18" s="7" t="s">
        <v>17</v>
      </c>
      <c r="C18" s="8">
        <v>4699.06</v>
      </c>
      <c r="D18" s="1"/>
      <c r="E18" s="1"/>
      <c r="F18" s="37"/>
      <c r="G18" s="37"/>
    </row>
    <row r="19" spans="1:7" ht="13.5">
      <c r="A19" s="40" t="s">
        <v>64</v>
      </c>
      <c r="B19" s="7" t="s">
        <v>18</v>
      </c>
      <c r="C19" s="8">
        <v>2469.56</v>
      </c>
      <c r="D19" s="1"/>
      <c r="E19" s="1"/>
      <c r="F19" s="37"/>
      <c r="G19" s="37"/>
    </row>
    <row r="20" spans="1:7" ht="13.5">
      <c r="A20" s="40" t="s">
        <v>65</v>
      </c>
      <c r="B20" s="7" t="s">
        <v>19</v>
      </c>
      <c r="C20" s="8">
        <v>11333.24</v>
      </c>
      <c r="D20" s="1"/>
      <c r="E20" s="1"/>
      <c r="F20" s="37"/>
      <c r="G20" s="37"/>
    </row>
    <row r="21" spans="1:7" ht="13.5">
      <c r="A21" s="40" t="s">
        <v>66</v>
      </c>
      <c r="B21" s="7" t="s">
        <v>20</v>
      </c>
      <c r="C21" s="8">
        <v>1739.96</v>
      </c>
      <c r="D21" s="1"/>
      <c r="E21" s="1"/>
      <c r="F21" s="37"/>
      <c r="G21" s="37"/>
    </row>
    <row r="22" spans="1:7" ht="13.5">
      <c r="A22" s="40" t="s">
        <v>67</v>
      </c>
      <c r="B22" s="7" t="s">
        <v>21</v>
      </c>
      <c r="C22" s="8">
        <v>2534.09</v>
      </c>
      <c r="D22" s="1"/>
      <c r="E22" s="1"/>
      <c r="F22" s="37"/>
      <c r="G22" s="37"/>
    </row>
    <row r="23" spans="1:7" ht="13.5">
      <c r="A23" s="40" t="s">
        <v>68</v>
      </c>
      <c r="B23" s="7" t="s">
        <v>22</v>
      </c>
      <c r="C23" s="8">
        <v>889.95</v>
      </c>
      <c r="D23" s="1"/>
      <c r="E23" s="1"/>
      <c r="F23" s="37"/>
      <c r="G23" s="37"/>
    </row>
    <row r="24" spans="1:7" ht="13.5">
      <c r="A24" s="40" t="s">
        <v>69</v>
      </c>
      <c r="B24" s="7" t="s">
        <v>23</v>
      </c>
      <c r="C24" s="8">
        <v>777.48</v>
      </c>
      <c r="D24" s="1"/>
      <c r="E24" s="1"/>
      <c r="F24" s="37"/>
      <c r="G24" s="37"/>
    </row>
    <row r="25" spans="1:7" ht="13.5">
      <c r="A25" s="40" t="s">
        <v>70</v>
      </c>
      <c r="B25" s="7" t="s">
        <v>24</v>
      </c>
      <c r="C25" s="8">
        <v>3981.89</v>
      </c>
      <c r="D25" s="1"/>
      <c r="E25" s="1"/>
      <c r="F25" s="37"/>
      <c r="G25" s="37"/>
    </row>
    <row r="26" spans="1:7" ht="13.5">
      <c r="A26" s="40" t="s">
        <v>71</v>
      </c>
      <c r="B26" s="7" t="s">
        <v>25</v>
      </c>
      <c r="C26" s="8">
        <v>11089.69</v>
      </c>
      <c r="D26" s="1"/>
      <c r="E26" s="1"/>
      <c r="F26" s="37"/>
      <c r="G26" s="37"/>
    </row>
    <row r="27" spans="1:7" ht="13.5">
      <c r="A27" s="40" t="s">
        <v>72</v>
      </c>
      <c r="B27" s="7" t="s">
        <v>26</v>
      </c>
      <c r="C27" s="8">
        <v>556.75</v>
      </c>
      <c r="D27" s="1"/>
      <c r="E27" s="1"/>
      <c r="F27" s="37"/>
      <c r="G27" s="37"/>
    </row>
    <row r="28" spans="1:7" ht="13.5">
      <c r="A28" s="40" t="s">
        <v>73</v>
      </c>
      <c r="B28" s="7" t="s">
        <v>27</v>
      </c>
      <c r="C28" s="8">
        <v>4912.43</v>
      </c>
      <c r="D28" s="1"/>
      <c r="E28" s="1"/>
      <c r="F28" s="37"/>
      <c r="G28" s="37"/>
    </row>
    <row r="29" spans="1:7" ht="13.5">
      <c r="A29" s="40" t="s">
        <v>74</v>
      </c>
      <c r="B29" s="7" t="s">
        <v>28</v>
      </c>
      <c r="C29" s="8">
        <v>28388.4</v>
      </c>
      <c r="D29" s="1"/>
      <c r="E29" s="1"/>
      <c r="F29" s="37"/>
      <c r="G29" s="37"/>
    </row>
    <row r="30" spans="1:7" ht="13.5">
      <c r="A30" s="40" t="s">
        <v>75</v>
      </c>
      <c r="B30" s="7" t="s">
        <v>29</v>
      </c>
      <c r="C30" s="8">
        <v>10927.87</v>
      </c>
      <c r="D30" s="1"/>
      <c r="E30" s="1"/>
      <c r="F30" s="37"/>
      <c r="G30" s="37"/>
    </row>
    <row r="31" spans="1:7" ht="13.5">
      <c r="A31" s="40" t="s">
        <v>76</v>
      </c>
      <c r="B31" s="7" t="s">
        <v>30</v>
      </c>
      <c r="C31" s="8">
        <v>7895.23</v>
      </c>
      <c r="D31" s="1"/>
      <c r="E31" s="1"/>
      <c r="F31" s="37"/>
      <c r="G31" s="37"/>
    </row>
    <row r="32" spans="1:7" ht="13.5">
      <c r="A32" s="40" t="s">
        <v>77</v>
      </c>
      <c r="B32" s="7" t="s">
        <v>31</v>
      </c>
      <c r="C32" s="8">
        <v>2689.1</v>
      </c>
      <c r="D32" s="1"/>
      <c r="E32" s="1"/>
      <c r="F32" s="37"/>
      <c r="G32" s="37"/>
    </row>
    <row r="33" spans="1:7" ht="13.5">
      <c r="A33" s="40" t="s">
        <v>78</v>
      </c>
      <c r="B33" s="7" t="s">
        <v>32</v>
      </c>
      <c r="C33" s="8">
        <v>15142.17</v>
      </c>
      <c r="D33" s="1"/>
      <c r="E33" s="1"/>
      <c r="F33" s="37"/>
      <c r="G33" s="37"/>
    </row>
    <row r="34" spans="1:7" ht="13.5">
      <c r="A34" s="40" t="s">
        <v>80</v>
      </c>
      <c r="B34" s="7" t="s">
        <v>33</v>
      </c>
      <c r="C34" s="8">
        <v>7383.37</v>
      </c>
      <c r="D34" s="1"/>
      <c r="E34" s="1"/>
      <c r="F34" s="37"/>
      <c r="G34" s="37"/>
    </row>
    <row r="35" spans="1:7" ht="13.5">
      <c r="A35" s="40" t="s">
        <v>81</v>
      </c>
      <c r="B35" s="7" t="s">
        <v>34</v>
      </c>
      <c r="C35" s="8">
        <v>1914.14</v>
      </c>
      <c r="D35" s="1"/>
      <c r="E35" s="1"/>
      <c r="F35" s="37"/>
      <c r="G35" s="37"/>
    </row>
    <row r="36" spans="1:7" ht="13.5">
      <c r="A36" s="40" t="s">
        <v>82</v>
      </c>
      <c r="B36" s="7" t="s">
        <v>87</v>
      </c>
      <c r="C36" s="8">
        <v>590.65</v>
      </c>
      <c r="D36" s="1"/>
      <c r="E36" s="1"/>
      <c r="F36" s="37"/>
      <c r="G36" s="37"/>
    </row>
    <row r="37" spans="1:7" ht="13.5">
      <c r="A37" s="40" t="s">
        <v>83</v>
      </c>
      <c r="B37" s="7" t="s">
        <v>89</v>
      </c>
      <c r="C37" s="8">
        <v>4632.9</v>
      </c>
      <c r="D37" s="1"/>
      <c r="E37" s="1"/>
      <c r="F37" s="37"/>
      <c r="G37" s="37"/>
    </row>
    <row r="38" spans="1:7" ht="13.5">
      <c r="A38" s="40" t="s">
        <v>84</v>
      </c>
      <c r="B38" s="7" t="s">
        <v>90</v>
      </c>
      <c r="C38" s="8">
        <v>7813.8</v>
      </c>
      <c r="D38" s="1"/>
      <c r="E38" s="1"/>
      <c r="F38" s="37"/>
      <c r="G38" s="37"/>
    </row>
    <row r="39" spans="1:7" ht="13.5">
      <c r="A39" s="40" t="s">
        <v>85</v>
      </c>
      <c r="B39" s="7" t="s">
        <v>93</v>
      </c>
      <c r="C39" s="8">
        <v>2297.99</v>
      </c>
      <c r="D39" s="1"/>
      <c r="E39" s="1"/>
      <c r="F39" s="37"/>
      <c r="G39" s="37"/>
    </row>
    <row r="40" spans="1:7" ht="13.5">
      <c r="A40" s="40" t="s">
        <v>86</v>
      </c>
      <c r="B40" s="7" t="s">
        <v>94</v>
      </c>
      <c r="C40" s="8">
        <v>741.43</v>
      </c>
      <c r="D40" s="1"/>
      <c r="E40" s="1"/>
      <c r="F40" s="37"/>
      <c r="G40" s="37"/>
    </row>
    <row r="41" spans="1:7" ht="13.5">
      <c r="A41" s="40" t="s">
        <v>91</v>
      </c>
      <c r="B41" s="7" t="s">
        <v>98</v>
      </c>
      <c r="C41" s="8">
        <v>1056.29</v>
      </c>
      <c r="D41" s="1"/>
      <c r="E41" s="1"/>
      <c r="F41" s="37"/>
      <c r="G41" s="37"/>
    </row>
    <row r="42" spans="1:7" ht="13.5">
      <c r="A42" s="52"/>
      <c r="B42" s="7" t="s">
        <v>35</v>
      </c>
      <c r="C42" s="8">
        <f>SUM(C6:C41)</f>
        <v>314315.30999999994</v>
      </c>
      <c r="D42" s="1"/>
      <c r="E42" s="1"/>
      <c r="F42" s="37"/>
      <c r="G42" s="37"/>
    </row>
    <row r="43" spans="1:7" ht="13.5">
      <c r="A43" s="37"/>
      <c r="B43" s="37"/>
      <c r="C43" s="39"/>
      <c r="D43" s="1"/>
      <c r="E43" s="1"/>
      <c r="F43" s="37"/>
      <c r="G43" s="37"/>
    </row>
    <row r="44" spans="1:7" ht="13.5">
      <c r="A44" s="37"/>
      <c r="B44" s="37"/>
      <c r="C44" s="39"/>
      <c r="D44" s="1"/>
      <c r="E44" s="37"/>
      <c r="F44" s="37"/>
      <c r="G44" s="37"/>
    </row>
    <row r="46" spans="2:4" ht="12.75">
      <c r="B46" s="3"/>
      <c r="D46" s="5"/>
    </row>
    <row r="47" spans="3:4" ht="12.75">
      <c r="C47" s="3"/>
      <c r="D47" s="3"/>
    </row>
    <row r="48" ht="12.75">
      <c r="D48" s="3"/>
    </row>
    <row r="50" spans="3:4" ht="12.75">
      <c r="C50" s="3"/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1">
      <selection activeCell="C44" sqref="C44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9" t="s">
        <v>116</v>
      </c>
      <c r="B4" s="99"/>
      <c r="C4" s="99"/>
      <c r="D4" s="99"/>
      <c r="E4" s="99"/>
      <c r="F4" s="99"/>
      <c r="G4" s="99"/>
      <c r="H4" s="99"/>
    </row>
    <row r="5" spans="1:8" ht="13.5">
      <c r="A5" s="37"/>
      <c r="B5" s="37"/>
      <c r="C5" s="37"/>
      <c r="D5" s="42"/>
      <c r="E5" s="37"/>
      <c r="F5" s="37"/>
      <c r="G5" s="37"/>
      <c r="H5" s="37"/>
    </row>
    <row r="6" spans="1:8" ht="27">
      <c r="A6" s="49" t="s">
        <v>0</v>
      </c>
      <c r="B6" s="49" t="s">
        <v>1</v>
      </c>
      <c r="C6" s="50" t="s">
        <v>42</v>
      </c>
      <c r="D6" s="42"/>
      <c r="E6" s="37"/>
      <c r="F6" s="37"/>
      <c r="G6" s="37"/>
      <c r="H6" s="37"/>
    </row>
    <row r="7" spans="1:8" ht="13.5">
      <c r="A7" s="40" t="s">
        <v>79</v>
      </c>
      <c r="B7" s="7" t="s">
        <v>6</v>
      </c>
      <c r="C7" s="7">
        <v>20549.09</v>
      </c>
      <c r="D7" s="42"/>
      <c r="E7" s="37"/>
      <c r="F7" s="37"/>
      <c r="G7" s="37"/>
      <c r="H7" s="37"/>
    </row>
    <row r="8" spans="1:8" ht="13.5">
      <c r="A8" s="40" t="s">
        <v>52</v>
      </c>
      <c r="B8" s="7" t="s">
        <v>39</v>
      </c>
      <c r="C8" s="7">
        <v>924.77</v>
      </c>
      <c r="D8" s="42"/>
      <c r="E8" s="37"/>
      <c r="F8" s="37"/>
      <c r="G8" s="37"/>
      <c r="H8" s="37"/>
    </row>
    <row r="9" spans="1:8" ht="13.5">
      <c r="A9" s="40" t="s">
        <v>53</v>
      </c>
      <c r="B9" s="7" t="s">
        <v>8</v>
      </c>
      <c r="C9" s="7">
        <v>352.74</v>
      </c>
      <c r="D9" s="42"/>
      <c r="E9" s="37"/>
      <c r="F9" s="37"/>
      <c r="G9" s="37"/>
      <c r="H9" s="37"/>
    </row>
    <row r="10" spans="1:8" ht="13.5">
      <c r="A10" s="40" t="s">
        <v>54</v>
      </c>
      <c r="B10" s="7" t="s">
        <v>9</v>
      </c>
      <c r="C10" s="7">
        <v>60.51</v>
      </c>
      <c r="D10" s="42"/>
      <c r="E10" s="37"/>
      <c r="F10" s="37"/>
      <c r="G10" s="37"/>
      <c r="H10" s="37"/>
    </row>
    <row r="11" spans="1:8" ht="13.5">
      <c r="A11" s="40" t="s">
        <v>55</v>
      </c>
      <c r="B11" s="7" t="s">
        <v>10</v>
      </c>
      <c r="C11" s="7"/>
      <c r="D11" s="42"/>
      <c r="E11" s="37"/>
      <c r="F11" s="37"/>
      <c r="G11" s="37"/>
      <c r="H11" s="37"/>
    </row>
    <row r="12" spans="1:8" ht="13.5">
      <c r="A12" s="40" t="s">
        <v>56</v>
      </c>
      <c r="B12" s="7" t="s">
        <v>11</v>
      </c>
      <c r="C12" s="7">
        <v>1259.61</v>
      </c>
      <c r="D12" s="42"/>
      <c r="E12" s="37"/>
      <c r="F12" s="37"/>
      <c r="G12" s="37"/>
      <c r="H12" s="37"/>
    </row>
    <row r="13" spans="1:8" ht="13.5">
      <c r="A13" s="40" t="s">
        <v>57</v>
      </c>
      <c r="B13" s="7" t="s">
        <v>12</v>
      </c>
      <c r="C13" s="7">
        <v>1358.95</v>
      </c>
      <c r="D13" s="42"/>
      <c r="E13" s="37"/>
      <c r="F13" s="37"/>
      <c r="G13" s="37"/>
      <c r="H13" s="37"/>
    </row>
    <row r="14" spans="1:8" ht="13.5">
      <c r="A14" s="40" t="s">
        <v>58</v>
      </c>
      <c r="B14" s="7" t="s">
        <v>13</v>
      </c>
      <c r="C14" s="7">
        <v>7187.57</v>
      </c>
      <c r="D14" s="42"/>
      <c r="E14" s="37"/>
      <c r="F14" s="37"/>
      <c r="G14" s="37"/>
      <c r="H14" s="37"/>
    </row>
    <row r="15" spans="1:8" ht="13.5">
      <c r="A15" s="40" t="s">
        <v>59</v>
      </c>
      <c r="B15" s="7" t="s">
        <v>112</v>
      </c>
      <c r="C15" s="7">
        <v>2461.66</v>
      </c>
      <c r="D15" s="42"/>
      <c r="E15" s="37"/>
      <c r="F15" s="37"/>
      <c r="G15" s="37"/>
      <c r="H15" s="37"/>
    </row>
    <row r="16" spans="1:8" ht="13.5">
      <c r="A16" s="40" t="s">
        <v>60</v>
      </c>
      <c r="B16" s="7" t="s">
        <v>14</v>
      </c>
      <c r="C16" s="7">
        <v>13342.47</v>
      </c>
      <c r="D16" s="42"/>
      <c r="E16" s="37"/>
      <c r="F16" s="37"/>
      <c r="G16" s="37"/>
      <c r="H16" s="37"/>
    </row>
    <row r="17" spans="1:8" ht="13.5">
      <c r="A17" s="40" t="s">
        <v>61</v>
      </c>
      <c r="B17" s="7" t="s">
        <v>15</v>
      </c>
      <c r="C17" s="7">
        <v>6001.52</v>
      </c>
      <c r="D17" s="42"/>
      <c r="E17" s="37"/>
      <c r="F17" s="37"/>
      <c r="G17" s="37"/>
      <c r="H17" s="37"/>
    </row>
    <row r="18" spans="1:8" ht="13.5">
      <c r="A18" s="40" t="s">
        <v>62</v>
      </c>
      <c r="B18" s="7" t="s">
        <v>40</v>
      </c>
      <c r="C18" s="7">
        <v>9950.03</v>
      </c>
      <c r="D18" s="42"/>
      <c r="E18" s="37"/>
      <c r="F18" s="37"/>
      <c r="G18" s="37"/>
      <c r="H18" s="37"/>
    </row>
    <row r="19" spans="1:8" ht="13.5">
      <c r="A19" s="40" t="s">
        <v>63</v>
      </c>
      <c r="B19" s="7" t="s">
        <v>17</v>
      </c>
      <c r="C19" s="7">
        <v>1211.8</v>
      </c>
      <c r="D19" s="42"/>
      <c r="E19" s="37"/>
      <c r="F19" s="37"/>
      <c r="G19" s="37"/>
      <c r="H19" s="37"/>
    </row>
    <row r="20" spans="1:8" ht="13.5">
      <c r="A20" s="40" t="s">
        <v>64</v>
      </c>
      <c r="B20" s="7" t="s">
        <v>18</v>
      </c>
      <c r="C20" s="7">
        <v>1782.02</v>
      </c>
      <c r="D20" s="42"/>
      <c r="E20" s="37"/>
      <c r="F20" s="37"/>
      <c r="G20" s="37"/>
      <c r="H20" s="37"/>
    </row>
    <row r="21" spans="1:8" ht="13.5">
      <c r="A21" s="40" t="s">
        <v>65</v>
      </c>
      <c r="B21" s="7" t="s">
        <v>19</v>
      </c>
      <c r="C21" s="7">
        <v>7110.6</v>
      </c>
      <c r="D21" s="42"/>
      <c r="E21" s="37"/>
      <c r="F21" s="37"/>
      <c r="G21" s="37"/>
      <c r="H21" s="37"/>
    </row>
    <row r="22" spans="1:8" ht="13.5">
      <c r="A22" s="40" t="s">
        <v>66</v>
      </c>
      <c r="B22" s="7" t="s">
        <v>20</v>
      </c>
      <c r="C22" s="7"/>
      <c r="D22" s="42"/>
      <c r="E22" s="37"/>
      <c r="F22" s="37"/>
      <c r="G22" s="37"/>
      <c r="H22" s="37"/>
    </row>
    <row r="23" spans="1:8" ht="13.5">
      <c r="A23" s="40" t="s">
        <v>67</v>
      </c>
      <c r="B23" s="7" t="s">
        <v>21</v>
      </c>
      <c r="C23" s="7"/>
      <c r="D23" s="42"/>
      <c r="E23" s="37"/>
      <c r="F23" s="37"/>
      <c r="G23" s="37"/>
      <c r="H23" s="37"/>
    </row>
    <row r="24" spans="1:8" ht="13.5">
      <c r="A24" s="40" t="s">
        <v>68</v>
      </c>
      <c r="B24" s="7" t="s">
        <v>22</v>
      </c>
      <c r="C24" s="7"/>
      <c r="D24" s="42"/>
      <c r="E24" s="37"/>
      <c r="F24" s="37"/>
      <c r="G24" s="37"/>
      <c r="H24" s="37"/>
    </row>
    <row r="25" spans="1:8" ht="13.5">
      <c r="A25" s="40" t="s">
        <v>69</v>
      </c>
      <c r="B25" s="7" t="s">
        <v>23</v>
      </c>
      <c r="C25" s="7"/>
      <c r="D25" s="42"/>
      <c r="E25" s="37"/>
      <c r="F25" s="37"/>
      <c r="G25" s="37"/>
      <c r="H25" s="37"/>
    </row>
    <row r="26" spans="1:8" ht="13.5">
      <c r="A26" s="40" t="s">
        <v>70</v>
      </c>
      <c r="B26" s="7" t="s">
        <v>24</v>
      </c>
      <c r="C26" s="7">
        <v>7392.42</v>
      </c>
      <c r="D26" s="42"/>
      <c r="E26" s="37"/>
      <c r="F26" s="37"/>
      <c r="G26" s="37"/>
      <c r="H26" s="37"/>
    </row>
    <row r="27" spans="1:8" ht="13.5">
      <c r="A27" s="40" t="s">
        <v>71</v>
      </c>
      <c r="B27" s="7" t="s">
        <v>25</v>
      </c>
      <c r="C27" s="7">
        <v>1412.8</v>
      </c>
      <c r="D27" s="42"/>
      <c r="E27" s="37"/>
      <c r="F27" s="37"/>
      <c r="G27" s="37"/>
      <c r="H27" s="37"/>
    </row>
    <row r="28" spans="1:8" ht="13.5">
      <c r="A28" s="40" t="s">
        <v>72</v>
      </c>
      <c r="B28" s="7" t="s">
        <v>26</v>
      </c>
      <c r="C28" s="7">
        <v>223.23</v>
      </c>
      <c r="D28" s="42"/>
      <c r="E28" s="37"/>
      <c r="F28" s="37"/>
      <c r="G28" s="37"/>
      <c r="H28" s="37"/>
    </row>
    <row r="29" spans="1:8" ht="13.5">
      <c r="A29" s="40" t="s">
        <v>73</v>
      </c>
      <c r="B29" s="7" t="s">
        <v>27</v>
      </c>
      <c r="C29" s="7"/>
      <c r="D29" s="42"/>
      <c r="E29" s="37"/>
      <c r="F29" s="37"/>
      <c r="G29" s="37"/>
      <c r="H29" s="37"/>
    </row>
    <row r="30" spans="1:8" ht="13.5">
      <c r="A30" s="40" t="s">
        <v>74</v>
      </c>
      <c r="B30" s="7" t="s">
        <v>28</v>
      </c>
      <c r="C30" s="7">
        <v>4583.16</v>
      </c>
      <c r="D30" s="42"/>
      <c r="E30" s="37"/>
      <c r="F30" s="37"/>
      <c r="G30" s="37"/>
      <c r="H30" s="37"/>
    </row>
    <row r="31" spans="1:8" ht="13.5">
      <c r="A31" s="40" t="s">
        <v>75</v>
      </c>
      <c r="B31" s="7" t="s">
        <v>29</v>
      </c>
      <c r="C31" s="7">
        <v>4081.48</v>
      </c>
      <c r="D31" s="42"/>
      <c r="E31" s="37"/>
      <c r="F31" s="37"/>
      <c r="G31" s="37"/>
      <c r="H31" s="37"/>
    </row>
    <row r="32" spans="1:8" ht="13.5">
      <c r="A32" s="40" t="s">
        <v>76</v>
      </c>
      <c r="B32" s="7" t="s">
        <v>30</v>
      </c>
      <c r="C32" s="7">
        <v>1816.31</v>
      </c>
      <c r="D32" s="42"/>
      <c r="E32" s="37"/>
      <c r="F32" s="37"/>
      <c r="G32" s="37"/>
      <c r="H32" s="37"/>
    </row>
    <row r="33" spans="1:8" ht="13.5">
      <c r="A33" s="40" t="s">
        <v>77</v>
      </c>
      <c r="B33" s="7" t="s">
        <v>31</v>
      </c>
      <c r="C33" s="7"/>
      <c r="D33" s="42"/>
      <c r="E33" s="37"/>
      <c r="F33" s="37"/>
      <c r="G33" s="37"/>
      <c r="H33" s="37"/>
    </row>
    <row r="34" spans="1:8" ht="13.5">
      <c r="A34" s="40" t="s">
        <v>78</v>
      </c>
      <c r="B34" s="7" t="s">
        <v>32</v>
      </c>
      <c r="C34" s="7">
        <v>3663.84</v>
      </c>
      <c r="D34" s="42"/>
      <c r="E34" s="37"/>
      <c r="F34" s="37"/>
      <c r="G34" s="37"/>
      <c r="H34" s="37"/>
    </row>
    <row r="35" spans="1:8" ht="13.5">
      <c r="A35" s="40" t="s">
        <v>80</v>
      </c>
      <c r="B35" s="7" t="s">
        <v>33</v>
      </c>
      <c r="C35" s="7"/>
      <c r="D35" s="42"/>
      <c r="E35" s="37"/>
      <c r="F35" s="37"/>
      <c r="G35" s="37"/>
      <c r="H35" s="37"/>
    </row>
    <row r="36" spans="1:8" ht="13.5">
      <c r="A36" s="40" t="s">
        <v>81</v>
      </c>
      <c r="B36" s="7" t="s">
        <v>34</v>
      </c>
      <c r="C36" s="7"/>
      <c r="D36" s="42"/>
      <c r="E36" s="37"/>
      <c r="F36" s="37"/>
      <c r="G36" s="37"/>
      <c r="H36" s="37"/>
    </row>
    <row r="37" spans="1:8" ht="13.5">
      <c r="A37" s="40" t="s">
        <v>82</v>
      </c>
      <c r="B37" s="7" t="s">
        <v>87</v>
      </c>
      <c r="C37" s="7"/>
      <c r="D37" s="42"/>
      <c r="E37" s="37"/>
      <c r="F37" s="37"/>
      <c r="G37" s="37"/>
      <c r="H37" s="37"/>
    </row>
    <row r="38" spans="1:8" ht="13.5">
      <c r="A38" s="40" t="s">
        <v>83</v>
      </c>
      <c r="B38" s="7" t="s">
        <v>89</v>
      </c>
      <c r="C38" s="7">
        <v>2543.86</v>
      </c>
      <c r="D38" s="42"/>
      <c r="E38" s="37"/>
      <c r="F38" s="37"/>
      <c r="G38" s="37"/>
      <c r="H38" s="37"/>
    </row>
    <row r="39" spans="1:8" ht="13.5">
      <c r="A39" s="40" t="s">
        <v>84</v>
      </c>
      <c r="B39" s="7" t="s">
        <v>90</v>
      </c>
      <c r="C39" s="7"/>
      <c r="D39" s="42"/>
      <c r="E39" s="37"/>
      <c r="F39" s="37"/>
      <c r="G39" s="37"/>
      <c r="H39" s="37"/>
    </row>
    <row r="40" spans="1:8" ht="13.5">
      <c r="A40" s="40" t="s">
        <v>85</v>
      </c>
      <c r="B40" s="7" t="s">
        <v>93</v>
      </c>
      <c r="C40" s="7"/>
      <c r="D40" s="42"/>
      <c r="E40" s="37"/>
      <c r="F40" s="37"/>
      <c r="G40" s="37"/>
      <c r="H40" s="37"/>
    </row>
    <row r="41" spans="1:8" ht="13.5">
      <c r="A41" s="40" t="s">
        <v>86</v>
      </c>
      <c r="B41" s="7" t="s">
        <v>94</v>
      </c>
      <c r="C41" s="7"/>
      <c r="D41" s="42"/>
      <c r="E41" s="37"/>
      <c r="F41" s="37"/>
      <c r="G41" s="37"/>
      <c r="H41" s="37"/>
    </row>
    <row r="42" spans="1:8" ht="13.5">
      <c r="A42" s="40" t="s">
        <v>91</v>
      </c>
      <c r="B42" s="7" t="s">
        <v>98</v>
      </c>
      <c r="C42" s="7"/>
      <c r="D42" s="42"/>
      <c r="E42" s="37"/>
      <c r="F42" s="37"/>
      <c r="G42" s="37"/>
      <c r="H42" s="37"/>
    </row>
    <row r="43" spans="1:8" ht="13.5">
      <c r="A43" s="52"/>
      <c r="B43" s="7" t="s">
        <v>35</v>
      </c>
      <c r="C43" s="7">
        <f>SUM(C7:C42)</f>
        <v>99270.44</v>
      </c>
      <c r="D43" s="42"/>
      <c r="E43" s="37"/>
      <c r="F43" s="37"/>
      <c r="G43" s="37"/>
      <c r="H43" s="37"/>
    </row>
    <row r="44" spans="1:8" ht="13.5">
      <c r="A44" s="37"/>
      <c r="B44" s="37"/>
      <c r="C44" s="37"/>
      <c r="D44" s="42"/>
      <c r="E44" s="37"/>
      <c r="F44" s="37"/>
      <c r="G44" s="37"/>
      <c r="H44" s="37"/>
    </row>
    <row r="45" spans="1:8" ht="13.5">
      <c r="A45" s="37"/>
      <c r="B45" s="37"/>
      <c r="C45" s="37"/>
      <c r="D45" s="37"/>
      <c r="E45" s="37"/>
      <c r="F45" s="37"/>
      <c r="G45" s="37"/>
      <c r="H45" s="37"/>
    </row>
    <row r="46" spans="1:8" ht="13.5">
      <c r="A46" s="37"/>
      <c r="B46" s="37"/>
      <c r="C46" s="37"/>
      <c r="D46" s="37"/>
      <c r="E46" s="37"/>
      <c r="F46" s="37"/>
      <c r="G46" s="37"/>
      <c r="H46" s="37"/>
    </row>
    <row r="47" ht="12.75">
      <c r="C47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E29" sqref="E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9" t="s">
        <v>117</v>
      </c>
      <c r="B3" s="99"/>
      <c r="C3" s="99"/>
      <c r="D3" s="99"/>
      <c r="E3" s="99"/>
      <c r="F3" s="99"/>
      <c r="G3" s="99"/>
    </row>
    <row r="4" spans="1:7" ht="13.5">
      <c r="A4" s="100"/>
      <c r="B4" s="100"/>
      <c r="C4" s="44" t="s">
        <v>43</v>
      </c>
      <c r="D4" s="1"/>
      <c r="E4" s="37"/>
      <c r="F4" s="37"/>
      <c r="G4" s="37"/>
    </row>
    <row r="5" spans="1:7" ht="13.5">
      <c r="A5" s="49" t="s">
        <v>0</v>
      </c>
      <c r="B5" s="49" t="s">
        <v>1</v>
      </c>
      <c r="C5" s="50" t="s">
        <v>44</v>
      </c>
      <c r="D5" s="50" t="s">
        <v>45</v>
      </c>
      <c r="E5" s="51" t="s">
        <v>48</v>
      </c>
      <c r="F5" s="37"/>
      <c r="G5" s="37"/>
    </row>
    <row r="6" spans="1:7" ht="13.5">
      <c r="A6" s="40" t="s">
        <v>79</v>
      </c>
      <c r="B6" s="7" t="s">
        <v>6</v>
      </c>
      <c r="C6" s="6">
        <v>17942.72</v>
      </c>
      <c r="D6" s="6">
        <v>43881.76</v>
      </c>
      <c r="E6" s="8">
        <f>C6+D6</f>
        <v>61824.48</v>
      </c>
      <c r="F6" s="37"/>
      <c r="G6" s="37"/>
    </row>
    <row r="7" spans="1:7" ht="13.5">
      <c r="A7" s="40" t="s">
        <v>52</v>
      </c>
      <c r="B7" s="7" t="s">
        <v>39</v>
      </c>
      <c r="C7" s="6">
        <f>6565.27+1327.38</f>
        <v>7892.650000000001</v>
      </c>
      <c r="D7" s="6">
        <f>14268.01+4603.82</f>
        <v>18871.83</v>
      </c>
      <c r="E7" s="8">
        <f aca="true" t="shared" si="0" ref="E7:E42">C7+D7</f>
        <v>26764.480000000003</v>
      </c>
      <c r="F7" s="37"/>
      <c r="G7" s="37"/>
    </row>
    <row r="8" spans="1:7" ht="13.5">
      <c r="A8" s="40" t="s">
        <v>53</v>
      </c>
      <c r="B8" s="7" t="s">
        <v>8</v>
      </c>
      <c r="C8" s="6"/>
      <c r="D8" s="6"/>
      <c r="E8" s="8">
        <f t="shared" si="0"/>
        <v>0</v>
      </c>
      <c r="F8" s="37"/>
      <c r="G8" s="37"/>
    </row>
    <row r="9" spans="1:7" ht="13.5">
      <c r="A9" s="40" t="s">
        <v>54</v>
      </c>
      <c r="B9" s="7" t="s">
        <v>9</v>
      </c>
      <c r="C9" s="6">
        <f>2089.69+1498.39+277.76</f>
        <v>3865.84</v>
      </c>
      <c r="D9" s="6">
        <f>4717.32+1227.78+183.86</f>
        <v>6128.959999999999</v>
      </c>
      <c r="E9" s="8">
        <f t="shared" si="0"/>
        <v>9994.8</v>
      </c>
      <c r="F9" s="37"/>
      <c r="G9" s="37"/>
    </row>
    <row r="10" spans="1:7" ht="13.5">
      <c r="A10" s="40" t="s">
        <v>55</v>
      </c>
      <c r="B10" s="7" t="s">
        <v>10</v>
      </c>
      <c r="C10" s="6"/>
      <c r="D10" s="6"/>
      <c r="E10" s="8">
        <f t="shared" si="0"/>
        <v>0</v>
      </c>
      <c r="F10" s="37"/>
      <c r="G10" s="37"/>
    </row>
    <row r="11" spans="1:7" ht="13.5">
      <c r="A11" s="40" t="s">
        <v>56</v>
      </c>
      <c r="B11" s="7" t="s">
        <v>11</v>
      </c>
      <c r="C11" s="6">
        <v>2789.96</v>
      </c>
      <c r="D11" s="6">
        <v>7040.49</v>
      </c>
      <c r="E11" s="8">
        <f t="shared" si="0"/>
        <v>9830.45</v>
      </c>
      <c r="F11" s="37"/>
      <c r="G11" s="37"/>
    </row>
    <row r="12" spans="1:7" ht="13.5">
      <c r="A12" s="40" t="s">
        <v>57</v>
      </c>
      <c r="B12" s="7" t="s">
        <v>12</v>
      </c>
      <c r="C12" s="6">
        <v>4918.56</v>
      </c>
      <c r="D12" s="6">
        <v>14571.03</v>
      </c>
      <c r="E12" s="8">
        <f t="shared" si="0"/>
        <v>19489.59</v>
      </c>
      <c r="F12" s="37"/>
      <c r="G12" s="37"/>
    </row>
    <row r="13" spans="1:7" ht="13.5">
      <c r="A13" s="40" t="s">
        <v>58</v>
      </c>
      <c r="B13" s="7" t="s">
        <v>13</v>
      </c>
      <c r="C13" s="6">
        <f>3607.52+808.35+6283.63</f>
        <v>10699.5</v>
      </c>
      <c r="D13" s="6">
        <f>8070.35+2552.24+9057.71</f>
        <v>19680.3</v>
      </c>
      <c r="E13" s="8">
        <f t="shared" si="0"/>
        <v>30379.8</v>
      </c>
      <c r="F13" s="37"/>
      <c r="G13" s="37"/>
    </row>
    <row r="14" spans="1:7" ht="13.5">
      <c r="A14" s="40" t="s">
        <v>59</v>
      </c>
      <c r="B14" s="7" t="s">
        <v>112</v>
      </c>
      <c r="C14" s="6">
        <f>1718.82+2152.56+128.07+515.93</f>
        <v>4515.38</v>
      </c>
      <c r="D14" s="6">
        <f>2611.31+8277.05+993.12+891.15</f>
        <v>12772.63</v>
      </c>
      <c r="E14" s="8">
        <f t="shared" si="0"/>
        <v>17288.01</v>
      </c>
      <c r="F14" s="37"/>
      <c r="G14" s="37"/>
    </row>
    <row r="15" spans="1:7" ht="13.5">
      <c r="A15" s="40" t="s">
        <v>60</v>
      </c>
      <c r="B15" s="7" t="s">
        <v>14</v>
      </c>
      <c r="C15" s="6">
        <v>33733.29</v>
      </c>
      <c r="D15" s="6">
        <v>76138.06</v>
      </c>
      <c r="E15" s="8">
        <f t="shared" si="0"/>
        <v>109871.35</v>
      </c>
      <c r="F15" s="37"/>
      <c r="G15" s="37"/>
    </row>
    <row r="16" spans="1:7" ht="13.5">
      <c r="A16" s="40" t="s">
        <v>61</v>
      </c>
      <c r="B16" s="7" t="s">
        <v>15</v>
      </c>
      <c r="C16" s="6">
        <f>9572.66+420.2</f>
        <v>9992.86</v>
      </c>
      <c r="D16" s="6">
        <f>27189.67+3842.17</f>
        <v>31031.839999999997</v>
      </c>
      <c r="E16" s="8">
        <f t="shared" si="0"/>
        <v>41024.7</v>
      </c>
      <c r="F16" s="37"/>
      <c r="G16" s="37"/>
    </row>
    <row r="17" spans="1:7" ht="13.5">
      <c r="A17" s="40" t="s">
        <v>62</v>
      </c>
      <c r="B17" s="7" t="s">
        <v>40</v>
      </c>
      <c r="C17" s="6">
        <f>3711.33+2141.89+9356.31</f>
        <v>15209.529999999999</v>
      </c>
      <c r="D17" s="6">
        <f>11565.72+7876.68+16263.15</f>
        <v>35705.55</v>
      </c>
      <c r="E17" s="8">
        <f t="shared" si="0"/>
        <v>50915.08</v>
      </c>
      <c r="F17" s="37"/>
      <c r="G17" s="37"/>
    </row>
    <row r="18" spans="1:7" ht="13.5">
      <c r="A18" s="40" t="s">
        <v>63</v>
      </c>
      <c r="B18" s="7" t="s">
        <v>17</v>
      </c>
      <c r="C18" s="6">
        <v>6340.14</v>
      </c>
      <c r="D18" s="6">
        <v>12055.73</v>
      </c>
      <c r="E18" s="8">
        <f t="shared" si="0"/>
        <v>18395.87</v>
      </c>
      <c r="F18" s="37"/>
      <c r="G18" s="37"/>
    </row>
    <row r="19" spans="1:7" ht="13.5">
      <c r="A19" s="40" t="s">
        <v>64</v>
      </c>
      <c r="B19" s="7" t="s">
        <v>18</v>
      </c>
      <c r="C19" s="6">
        <v>1130.65</v>
      </c>
      <c r="D19" s="6">
        <v>4918.68</v>
      </c>
      <c r="E19" s="8">
        <f t="shared" si="0"/>
        <v>6049.33</v>
      </c>
      <c r="F19" s="37"/>
      <c r="G19" s="37"/>
    </row>
    <row r="20" spans="1:7" ht="13.5">
      <c r="A20" s="40" t="s">
        <v>65</v>
      </c>
      <c r="B20" s="7" t="s">
        <v>19</v>
      </c>
      <c r="C20" s="6">
        <v>6790.97</v>
      </c>
      <c r="D20" s="6">
        <v>18567.56</v>
      </c>
      <c r="E20" s="8">
        <f t="shared" si="0"/>
        <v>25358.530000000002</v>
      </c>
      <c r="F20" s="37"/>
      <c r="G20" s="37"/>
    </row>
    <row r="21" spans="1:7" ht="13.5">
      <c r="A21" s="40" t="s">
        <v>66</v>
      </c>
      <c r="B21" s="7" t="s">
        <v>20</v>
      </c>
      <c r="C21" s="6"/>
      <c r="D21" s="6"/>
      <c r="E21" s="8">
        <f t="shared" si="0"/>
        <v>0</v>
      </c>
      <c r="F21" s="37"/>
      <c r="G21" s="37"/>
    </row>
    <row r="22" spans="1:7" ht="13.5">
      <c r="A22" s="40" t="s">
        <v>67</v>
      </c>
      <c r="B22" s="7" t="s">
        <v>21</v>
      </c>
      <c r="C22" s="6"/>
      <c r="D22" s="6"/>
      <c r="E22" s="8">
        <f t="shared" si="0"/>
        <v>0</v>
      </c>
      <c r="F22" s="37"/>
      <c r="G22" s="37"/>
    </row>
    <row r="23" spans="1:7" ht="13.5">
      <c r="A23" s="40" t="s">
        <v>68</v>
      </c>
      <c r="B23" s="7" t="s">
        <v>22</v>
      </c>
      <c r="C23" s="6"/>
      <c r="D23" s="6"/>
      <c r="E23" s="8">
        <f t="shared" si="0"/>
        <v>0</v>
      </c>
      <c r="F23" s="37"/>
      <c r="G23" s="37"/>
    </row>
    <row r="24" spans="1:7" ht="13.5">
      <c r="A24" s="40" t="s">
        <v>69</v>
      </c>
      <c r="B24" s="7" t="s">
        <v>23</v>
      </c>
      <c r="C24" s="6"/>
      <c r="D24" s="6"/>
      <c r="E24" s="8">
        <f t="shared" si="0"/>
        <v>0</v>
      </c>
      <c r="F24" s="37"/>
      <c r="G24" s="37"/>
    </row>
    <row r="25" spans="1:7" ht="13.5">
      <c r="A25" s="40" t="s">
        <v>70</v>
      </c>
      <c r="B25" s="7" t="s">
        <v>24</v>
      </c>
      <c r="C25" s="6">
        <v>2495.38</v>
      </c>
      <c r="D25" s="6">
        <v>8197.44</v>
      </c>
      <c r="E25" s="8">
        <f t="shared" si="0"/>
        <v>10692.82</v>
      </c>
      <c r="F25" s="37"/>
      <c r="G25" s="37"/>
    </row>
    <row r="26" spans="1:7" ht="13.5">
      <c r="A26" s="40" t="s">
        <v>71</v>
      </c>
      <c r="B26" s="7" t="s">
        <v>25</v>
      </c>
      <c r="C26" s="6">
        <f>338.86+770.1</f>
        <v>1108.96</v>
      </c>
      <c r="D26" s="6">
        <f>244.35+3894.79</f>
        <v>4139.14</v>
      </c>
      <c r="E26" s="8">
        <f t="shared" si="0"/>
        <v>5248.1</v>
      </c>
      <c r="F26" s="37"/>
      <c r="G26" s="37"/>
    </row>
    <row r="27" spans="1:7" ht="13.5">
      <c r="A27" s="40" t="s">
        <v>72</v>
      </c>
      <c r="B27" s="7" t="s">
        <v>26</v>
      </c>
      <c r="C27" s="6"/>
      <c r="D27" s="6"/>
      <c r="E27" s="8">
        <f t="shared" si="0"/>
        <v>0</v>
      </c>
      <c r="F27" s="37"/>
      <c r="G27" s="37"/>
    </row>
    <row r="28" spans="1:7" ht="13.5">
      <c r="A28" s="40" t="s">
        <v>73</v>
      </c>
      <c r="B28" s="7" t="s">
        <v>27</v>
      </c>
      <c r="C28" s="6"/>
      <c r="D28" s="6"/>
      <c r="E28" s="8">
        <f t="shared" si="0"/>
        <v>0</v>
      </c>
      <c r="F28" s="37"/>
      <c r="G28" s="37"/>
    </row>
    <row r="29" spans="1:7" ht="13.5">
      <c r="A29" s="40" t="s">
        <v>74</v>
      </c>
      <c r="B29" s="7" t="s">
        <v>28</v>
      </c>
      <c r="C29" s="6">
        <f>5558.7+3084.34+1126.17</f>
        <v>9769.210000000001</v>
      </c>
      <c r="D29" s="6">
        <f>12299.81+4946.28+1976.88</f>
        <v>19222.97</v>
      </c>
      <c r="E29" s="8">
        <f t="shared" si="0"/>
        <v>28992.18</v>
      </c>
      <c r="F29" s="37"/>
      <c r="G29" s="37"/>
    </row>
    <row r="30" spans="1:7" ht="13.5">
      <c r="A30" s="40" t="s">
        <v>75</v>
      </c>
      <c r="B30" s="7" t="s">
        <v>29</v>
      </c>
      <c r="C30" s="6">
        <v>4038.25</v>
      </c>
      <c r="D30" s="6">
        <v>13371.17</v>
      </c>
      <c r="E30" s="8">
        <f t="shared" si="0"/>
        <v>17409.42</v>
      </c>
      <c r="F30" s="37"/>
      <c r="G30" s="37"/>
    </row>
    <row r="31" spans="1:7" ht="13.5">
      <c r="A31" s="40" t="s">
        <v>76</v>
      </c>
      <c r="B31" s="7" t="s">
        <v>30</v>
      </c>
      <c r="C31" s="6">
        <v>2527.22</v>
      </c>
      <c r="D31" s="6">
        <v>4933.15</v>
      </c>
      <c r="E31" s="8">
        <f t="shared" si="0"/>
        <v>7460.369999999999</v>
      </c>
      <c r="F31" s="37"/>
      <c r="G31" s="37"/>
    </row>
    <row r="32" spans="1:7" ht="13.5">
      <c r="A32" s="40" t="s">
        <v>77</v>
      </c>
      <c r="B32" s="7" t="s">
        <v>31</v>
      </c>
      <c r="C32" s="6"/>
      <c r="D32" s="6"/>
      <c r="E32" s="8">
        <f t="shared" si="0"/>
        <v>0</v>
      </c>
      <c r="F32" s="37"/>
      <c r="G32" s="37"/>
    </row>
    <row r="33" spans="1:7" ht="13.5">
      <c r="A33" s="40" t="s">
        <v>78</v>
      </c>
      <c r="B33" s="7" t="s">
        <v>32</v>
      </c>
      <c r="C33" s="6">
        <f>3877.95+1075.79+1016.53</f>
        <v>5970.2699999999995</v>
      </c>
      <c r="D33" s="6">
        <f>11653.89+5246.7+6062.06</f>
        <v>22962.65</v>
      </c>
      <c r="E33" s="8">
        <f t="shared" si="0"/>
        <v>28932.920000000002</v>
      </c>
      <c r="F33" s="37"/>
      <c r="G33" s="37"/>
    </row>
    <row r="34" spans="1:7" ht="13.5">
      <c r="A34" s="40" t="s">
        <v>80</v>
      </c>
      <c r="B34" s="7" t="s">
        <v>33</v>
      </c>
      <c r="C34" s="6"/>
      <c r="D34" s="6"/>
      <c r="E34" s="8">
        <f t="shared" si="0"/>
        <v>0</v>
      </c>
      <c r="F34" s="37"/>
      <c r="G34" s="37"/>
    </row>
    <row r="35" spans="1:7" ht="13.5">
      <c r="A35" s="40" t="s">
        <v>81</v>
      </c>
      <c r="B35" s="7" t="s">
        <v>34</v>
      </c>
      <c r="C35" s="6">
        <v>252.07</v>
      </c>
      <c r="D35" s="6">
        <v>1350.92</v>
      </c>
      <c r="E35" s="8">
        <f t="shared" si="0"/>
        <v>1602.99</v>
      </c>
      <c r="F35" s="37"/>
      <c r="G35" s="37"/>
    </row>
    <row r="36" spans="1:7" ht="13.5">
      <c r="A36" s="40" t="s">
        <v>82</v>
      </c>
      <c r="B36" s="7" t="s">
        <v>87</v>
      </c>
      <c r="C36" s="6"/>
      <c r="D36" s="6"/>
      <c r="E36" s="8">
        <f t="shared" si="0"/>
        <v>0</v>
      </c>
      <c r="F36" s="37"/>
      <c r="G36" s="37"/>
    </row>
    <row r="37" spans="1:7" ht="13.5">
      <c r="A37" s="40" t="s">
        <v>83</v>
      </c>
      <c r="B37" s="7" t="s">
        <v>89</v>
      </c>
      <c r="C37" s="6">
        <f>3230.67+508.86+998.39</f>
        <v>4737.92</v>
      </c>
      <c r="D37" s="6">
        <f>8179.78+2077.21+1839.11</f>
        <v>12096.1</v>
      </c>
      <c r="E37" s="8">
        <f t="shared" si="0"/>
        <v>16834.02</v>
      </c>
      <c r="F37" s="37"/>
      <c r="G37" s="37"/>
    </row>
    <row r="38" spans="1:7" ht="13.5">
      <c r="A38" s="40" t="s">
        <v>84</v>
      </c>
      <c r="B38" s="7" t="s">
        <v>90</v>
      </c>
      <c r="C38" s="6">
        <v>14093.45</v>
      </c>
      <c r="D38" s="6">
        <v>27896.13</v>
      </c>
      <c r="E38" s="8">
        <f t="shared" si="0"/>
        <v>41989.58</v>
      </c>
      <c r="F38" s="37"/>
      <c r="G38" s="37"/>
    </row>
    <row r="39" spans="1:7" ht="13.5">
      <c r="A39" s="40" t="s">
        <v>85</v>
      </c>
      <c r="B39" s="7" t="s">
        <v>93</v>
      </c>
      <c r="C39" s="6"/>
      <c r="D39" s="6"/>
      <c r="E39" s="8">
        <f t="shared" si="0"/>
        <v>0</v>
      </c>
      <c r="F39" s="37"/>
      <c r="G39" s="37"/>
    </row>
    <row r="40" spans="1:7" ht="13.5">
      <c r="A40" s="40" t="s">
        <v>86</v>
      </c>
      <c r="B40" s="7" t="s">
        <v>94</v>
      </c>
      <c r="C40" s="6"/>
      <c r="D40" s="6"/>
      <c r="E40" s="8">
        <f t="shared" si="0"/>
        <v>0</v>
      </c>
      <c r="F40" s="37"/>
      <c r="G40" s="37"/>
    </row>
    <row r="41" spans="1:7" ht="13.5">
      <c r="A41" s="40" t="s">
        <v>91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3.5">
      <c r="A42" s="52"/>
      <c r="B42" s="7" t="s">
        <v>35</v>
      </c>
      <c r="C42" s="7">
        <f>SUM(C6:C41)</f>
        <v>170814.78000000003</v>
      </c>
      <c r="D42" s="7">
        <f>SUM(D6:D41)</f>
        <v>415534.08999999997</v>
      </c>
      <c r="E42" s="8">
        <f t="shared" si="0"/>
        <v>586348.87</v>
      </c>
      <c r="F42" s="37"/>
      <c r="G42" s="37"/>
    </row>
    <row r="43" spans="1:7" ht="13.5">
      <c r="A43" s="37"/>
      <c r="B43" s="37"/>
      <c r="C43" s="37"/>
      <c r="D43" s="37"/>
      <c r="E43" s="1"/>
      <c r="F43" s="37"/>
      <c r="G43" s="37"/>
    </row>
    <row r="44" spans="1:7" ht="13.5">
      <c r="A44" s="37"/>
      <c r="B44" s="37"/>
      <c r="C44" s="37"/>
      <c r="D44" s="37"/>
      <c r="E44" s="37"/>
      <c r="F44" s="37"/>
      <c r="G44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4"/>
  <sheetViews>
    <sheetView workbookViewId="0" topLeftCell="A1">
      <selection activeCell="C31" sqref="C31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98" t="s">
        <v>118</v>
      </c>
      <c r="B3" s="98"/>
      <c r="C3" s="98"/>
      <c r="D3" s="98"/>
      <c r="E3" s="98"/>
      <c r="F3" s="98"/>
    </row>
    <row r="4" spans="1:6" ht="13.5">
      <c r="A4" s="101"/>
      <c r="B4" s="101"/>
      <c r="C4" s="101"/>
      <c r="D4" s="101"/>
      <c r="E4" s="101"/>
      <c r="F4" s="37"/>
    </row>
    <row r="5" spans="1:6" ht="13.5">
      <c r="A5" s="100"/>
      <c r="B5" s="100"/>
      <c r="C5" s="37"/>
      <c r="D5" s="37"/>
      <c r="E5" s="37"/>
      <c r="F5" s="37"/>
    </row>
    <row r="6" spans="1:6" ht="13.5">
      <c r="A6" s="49" t="s">
        <v>0</v>
      </c>
      <c r="B6" s="49" t="s">
        <v>1</v>
      </c>
      <c r="C6" s="50" t="s">
        <v>46</v>
      </c>
      <c r="D6" s="50" t="s">
        <v>47</v>
      </c>
      <c r="E6" s="37"/>
      <c r="F6" s="37"/>
    </row>
    <row r="7" spans="1:6" ht="13.5">
      <c r="A7" s="40" t="s">
        <v>79</v>
      </c>
      <c r="B7" s="7" t="s">
        <v>6</v>
      </c>
      <c r="C7" s="53">
        <v>12300</v>
      </c>
      <c r="D7" s="7">
        <v>1440</v>
      </c>
      <c r="E7" s="37"/>
      <c r="F7" s="37"/>
    </row>
    <row r="8" spans="1:6" ht="13.5">
      <c r="A8" s="40" t="s">
        <v>52</v>
      </c>
      <c r="B8" s="7" t="s">
        <v>39</v>
      </c>
      <c r="C8" s="53">
        <v>3480</v>
      </c>
      <c r="D8" s="7"/>
      <c r="E8" s="37"/>
      <c r="F8" s="37"/>
    </row>
    <row r="9" spans="1:6" ht="13.5">
      <c r="A9" s="40" t="s">
        <v>53</v>
      </c>
      <c r="B9" s="7" t="s">
        <v>8</v>
      </c>
      <c r="C9" s="53">
        <v>120</v>
      </c>
      <c r="D9" s="7"/>
      <c r="E9" s="37"/>
      <c r="F9" s="37"/>
    </row>
    <row r="10" spans="1:6" ht="13.5">
      <c r="A10" s="40" t="s">
        <v>54</v>
      </c>
      <c r="B10" s="7" t="s">
        <v>9</v>
      </c>
      <c r="C10" s="53">
        <v>840</v>
      </c>
      <c r="D10" s="7"/>
      <c r="E10" s="37"/>
      <c r="F10" s="37"/>
    </row>
    <row r="11" spans="1:6" ht="13.5">
      <c r="A11" s="40" t="s">
        <v>55</v>
      </c>
      <c r="B11" s="7" t="s">
        <v>10</v>
      </c>
      <c r="C11" s="53"/>
      <c r="D11" s="7"/>
      <c r="E11" s="37"/>
      <c r="F11" s="37"/>
    </row>
    <row r="12" spans="1:6" ht="13.5">
      <c r="A12" s="40" t="s">
        <v>56</v>
      </c>
      <c r="B12" s="7" t="s">
        <v>11</v>
      </c>
      <c r="C12" s="53">
        <v>1200</v>
      </c>
      <c r="D12" s="7"/>
      <c r="E12" s="37"/>
      <c r="F12" s="37"/>
    </row>
    <row r="13" spans="1:6" ht="13.5">
      <c r="A13" s="40" t="s">
        <v>57</v>
      </c>
      <c r="B13" s="7" t="s">
        <v>12</v>
      </c>
      <c r="C13" s="53">
        <v>2880</v>
      </c>
      <c r="D13" s="7"/>
      <c r="E13" s="37"/>
      <c r="F13" s="37"/>
    </row>
    <row r="14" spans="1:6" ht="13.5">
      <c r="A14" s="40" t="s">
        <v>58</v>
      </c>
      <c r="B14" s="7" t="s">
        <v>13</v>
      </c>
      <c r="C14" s="53">
        <v>5880</v>
      </c>
      <c r="D14" s="7">
        <v>480</v>
      </c>
      <c r="E14" s="37"/>
      <c r="F14" s="37"/>
    </row>
    <row r="15" spans="1:6" ht="13.5">
      <c r="A15" s="40" t="s">
        <v>59</v>
      </c>
      <c r="B15" s="7" t="s">
        <v>112</v>
      </c>
      <c r="C15" s="53">
        <v>2520</v>
      </c>
      <c r="D15" s="7">
        <v>480</v>
      </c>
      <c r="E15" s="37"/>
      <c r="F15" s="37"/>
    </row>
    <row r="16" spans="1:6" ht="13.5">
      <c r="A16" s="40" t="s">
        <v>60</v>
      </c>
      <c r="B16" s="7" t="s">
        <v>14</v>
      </c>
      <c r="C16" s="53">
        <v>15480</v>
      </c>
      <c r="D16" s="7">
        <v>3360</v>
      </c>
      <c r="E16" s="37"/>
      <c r="F16" s="37"/>
    </row>
    <row r="17" spans="1:6" ht="13.5">
      <c r="A17" s="40" t="s">
        <v>61</v>
      </c>
      <c r="B17" s="7" t="s">
        <v>15</v>
      </c>
      <c r="C17" s="53">
        <v>5880</v>
      </c>
      <c r="D17" s="7">
        <v>960</v>
      </c>
      <c r="E17" s="37"/>
      <c r="F17" s="37"/>
    </row>
    <row r="18" spans="1:6" ht="13.5">
      <c r="A18" s="40" t="s">
        <v>62</v>
      </c>
      <c r="B18" s="7" t="s">
        <v>40</v>
      </c>
      <c r="C18" s="53">
        <v>7800</v>
      </c>
      <c r="D18" s="7"/>
      <c r="E18" s="37"/>
      <c r="F18" s="37"/>
    </row>
    <row r="19" spans="1:6" ht="13.5">
      <c r="A19" s="40" t="s">
        <v>63</v>
      </c>
      <c r="B19" s="7" t="s">
        <v>17</v>
      </c>
      <c r="C19" s="53">
        <v>2520</v>
      </c>
      <c r="D19" s="7"/>
      <c r="E19" s="37"/>
      <c r="F19" s="37"/>
    </row>
    <row r="20" spans="1:6" ht="13.5">
      <c r="A20" s="40" t="s">
        <v>64</v>
      </c>
      <c r="B20" s="7" t="s">
        <v>18</v>
      </c>
      <c r="C20" s="53">
        <v>1320</v>
      </c>
      <c r="D20" s="7"/>
      <c r="E20" s="37"/>
      <c r="F20" s="37"/>
    </row>
    <row r="21" spans="1:6" ht="13.5">
      <c r="A21" s="40" t="s">
        <v>65</v>
      </c>
      <c r="B21" s="7" t="s">
        <v>19</v>
      </c>
      <c r="C21" s="53">
        <v>5280</v>
      </c>
      <c r="D21" s="7"/>
      <c r="E21" s="37"/>
      <c r="F21" s="37"/>
    </row>
    <row r="22" spans="1:6" ht="13.5">
      <c r="A22" s="40" t="s">
        <v>66</v>
      </c>
      <c r="B22" s="7" t="s">
        <v>20</v>
      </c>
      <c r="C22" s="53"/>
      <c r="D22" s="7"/>
      <c r="E22" s="37"/>
      <c r="F22" s="37"/>
    </row>
    <row r="23" spans="1:6" ht="13.5">
      <c r="A23" s="40" t="s">
        <v>67</v>
      </c>
      <c r="B23" s="7" t="s">
        <v>21</v>
      </c>
      <c r="C23" s="53"/>
      <c r="D23" s="7"/>
      <c r="E23" s="37"/>
      <c r="F23" s="37"/>
    </row>
    <row r="24" spans="1:6" ht="13.5">
      <c r="A24" s="40" t="s">
        <v>68</v>
      </c>
      <c r="B24" s="7" t="s">
        <v>22</v>
      </c>
      <c r="C24" s="53"/>
      <c r="D24" s="7"/>
      <c r="E24" s="37"/>
      <c r="F24" s="37"/>
    </row>
    <row r="25" spans="1:6" ht="13.5">
      <c r="A25" s="40" t="s">
        <v>69</v>
      </c>
      <c r="B25" s="7" t="s">
        <v>23</v>
      </c>
      <c r="C25" s="53"/>
      <c r="D25" s="7"/>
      <c r="E25" s="37"/>
      <c r="F25" s="37"/>
    </row>
    <row r="26" spans="1:6" ht="13.5">
      <c r="A26" s="40" t="s">
        <v>70</v>
      </c>
      <c r="B26" s="7" t="s">
        <v>24</v>
      </c>
      <c r="C26" s="53">
        <v>4200</v>
      </c>
      <c r="D26" s="7"/>
      <c r="E26" s="37"/>
      <c r="F26" s="37"/>
    </row>
    <row r="27" spans="1:6" ht="13.5">
      <c r="A27" s="40" t="s">
        <v>71</v>
      </c>
      <c r="B27" s="7" t="s">
        <v>25</v>
      </c>
      <c r="C27" s="53">
        <v>1080</v>
      </c>
      <c r="D27" s="7"/>
      <c r="E27" s="37"/>
      <c r="F27" s="37"/>
    </row>
    <row r="28" spans="1:6" ht="13.5">
      <c r="A28" s="40" t="s">
        <v>72</v>
      </c>
      <c r="B28" s="7" t="s">
        <v>26</v>
      </c>
      <c r="C28" s="53">
        <v>120</v>
      </c>
      <c r="D28" s="7"/>
      <c r="E28" s="37"/>
      <c r="F28" s="37"/>
    </row>
    <row r="29" spans="1:6" ht="13.5">
      <c r="A29" s="40" t="s">
        <v>73</v>
      </c>
      <c r="B29" s="7" t="s">
        <v>27</v>
      </c>
      <c r="C29" s="53"/>
      <c r="D29" s="7"/>
      <c r="E29" s="37"/>
      <c r="F29" s="37"/>
    </row>
    <row r="30" spans="1:6" ht="13.5">
      <c r="A30" s="40" t="s">
        <v>74</v>
      </c>
      <c r="B30" s="7" t="s">
        <v>28</v>
      </c>
      <c r="C30" s="53">
        <v>4800</v>
      </c>
      <c r="D30" s="7"/>
      <c r="E30" s="37"/>
      <c r="F30" s="37"/>
    </row>
    <row r="31" spans="1:6" ht="13.5">
      <c r="A31" s="40" t="s">
        <v>75</v>
      </c>
      <c r="B31" s="7" t="s">
        <v>29</v>
      </c>
      <c r="C31" s="53">
        <v>3480</v>
      </c>
      <c r="D31" s="7"/>
      <c r="E31" s="37"/>
      <c r="F31" s="37"/>
    </row>
    <row r="32" spans="1:6" ht="13.5">
      <c r="A32" s="40" t="s">
        <v>76</v>
      </c>
      <c r="B32" s="7" t="s">
        <v>30</v>
      </c>
      <c r="C32" s="53">
        <v>1440</v>
      </c>
      <c r="D32" s="7"/>
      <c r="E32" s="37"/>
      <c r="F32" s="37"/>
    </row>
    <row r="33" spans="1:6" ht="13.5">
      <c r="A33" s="40" t="s">
        <v>77</v>
      </c>
      <c r="B33" s="7" t="s">
        <v>31</v>
      </c>
      <c r="C33" s="53"/>
      <c r="D33" s="7"/>
      <c r="E33" s="37"/>
      <c r="F33" s="37"/>
    </row>
    <row r="34" spans="1:6" ht="13.5">
      <c r="A34" s="40" t="s">
        <v>78</v>
      </c>
      <c r="B34" s="7" t="s">
        <v>32</v>
      </c>
      <c r="C34" s="53">
        <v>4080</v>
      </c>
      <c r="D34" s="7">
        <v>480</v>
      </c>
      <c r="E34" s="37"/>
      <c r="F34" s="37"/>
    </row>
    <row r="35" spans="1:6" ht="13.5">
      <c r="A35" s="40" t="s">
        <v>80</v>
      </c>
      <c r="B35" s="7" t="s">
        <v>33</v>
      </c>
      <c r="C35" s="53"/>
      <c r="D35" s="7"/>
      <c r="E35" s="37"/>
      <c r="F35" s="37"/>
    </row>
    <row r="36" spans="1:6" ht="13.5">
      <c r="A36" s="40" t="s">
        <v>81</v>
      </c>
      <c r="B36" s="7" t="s">
        <v>34</v>
      </c>
      <c r="C36" s="53">
        <v>360</v>
      </c>
      <c r="D36" s="7"/>
      <c r="E36" s="37"/>
      <c r="F36" s="37"/>
    </row>
    <row r="37" spans="1:6" ht="13.5">
      <c r="A37" s="40" t="s">
        <v>82</v>
      </c>
      <c r="B37" s="7" t="s">
        <v>87</v>
      </c>
      <c r="C37" s="53"/>
      <c r="D37" s="7"/>
      <c r="E37" s="37"/>
      <c r="F37" s="37"/>
    </row>
    <row r="38" spans="1:6" ht="13.5">
      <c r="A38" s="40" t="s">
        <v>83</v>
      </c>
      <c r="B38" s="7" t="s">
        <v>89</v>
      </c>
      <c r="C38" s="53">
        <v>2400</v>
      </c>
      <c r="D38" s="7"/>
      <c r="E38" s="37"/>
      <c r="F38" s="37"/>
    </row>
    <row r="39" spans="1:6" ht="13.5">
      <c r="A39" s="40" t="s">
        <v>84</v>
      </c>
      <c r="B39" s="7" t="s">
        <v>90</v>
      </c>
      <c r="C39" s="53">
        <v>5520</v>
      </c>
      <c r="D39" s="7"/>
      <c r="E39" s="37"/>
      <c r="F39" s="37"/>
    </row>
    <row r="40" spans="1:6" ht="13.5">
      <c r="A40" s="40" t="s">
        <v>85</v>
      </c>
      <c r="B40" s="7" t="s">
        <v>93</v>
      </c>
      <c r="C40" s="53"/>
      <c r="D40" s="6"/>
      <c r="E40" s="37"/>
      <c r="F40" s="37"/>
    </row>
    <row r="41" spans="1:6" ht="13.5">
      <c r="A41" s="40" t="s">
        <v>86</v>
      </c>
      <c r="B41" s="7" t="s">
        <v>94</v>
      </c>
      <c r="C41" s="53"/>
      <c r="D41" s="6"/>
      <c r="E41" s="37"/>
      <c r="F41" s="37"/>
    </row>
    <row r="42" spans="1:6" ht="13.5">
      <c r="A42" s="40" t="s">
        <v>91</v>
      </c>
      <c r="B42" s="7" t="s">
        <v>98</v>
      </c>
      <c r="C42" s="53"/>
      <c r="D42" s="6"/>
      <c r="E42" s="37"/>
      <c r="F42" s="37"/>
    </row>
    <row r="43" spans="1:6" ht="13.5">
      <c r="A43" s="52"/>
      <c r="B43" s="7" t="s">
        <v>35</v>
      </c>
      <c r="C43" s="53">
        <f>SUM(C7:C42)</f>
        <v>94980</v>
      </c>
      <c r="D43" s="53">
        <f>SUM(D7:D42)</f>
        <v>7200</v>
      </c>
      <c r="E43" s="1"/>
      <c r="F43" s="37"/>
    </row>
    <row r="44" spans="1:6" ht="13.5">
      <c r="A44" s="37"/>
      <c r="B44" s="37"/>
      <c r="C44" s="1"/>
      <c r="D44" s="37"/>
      <c r="E44" s="37"/>
      <c r="F44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">
      <selection activeCell="C34" sqref="C34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2" spans="1:5" ht="12.75">
      <c r="A2" s="89"/>
      <c r="B2" s="89"/>
      <c r="C2" s="89"/>
      <c r="D2" s="89"/>
      <c r="E2" s="89"/>
    </row>
    <row r="3" spans="1:5" ht="13.5">
      <c r="A3" s="90" t="s">
        <v>119</v>
      </c>
      <c r="B3" s="90"/>
      <c r="C3" s="90"/>
      <c r="D3" s="90"/>
      <c r="E3" s="90"/>
    </row>
    <row r="4" spans="1:5" ht="13.5">
      <c r="A4" s="37"/>
      <c r="B4" s="37"/>
      <c r="C4" s="39"/>
      <c r="D4" s="1"/>
      <c r="E4" s="1"/>
    </row>
    <row r="5" spans="1:5" ht="27">
      <c r="A5" s="49" t="s">
        <v>0</v>
      </c>
      <c r="B5" s="49" t="s">
        <v>1</v>
      </c>
      <c r="C5" s="51" t="s">
        <v>110</v>
      </c>
      <c r="D5" s="45"/>
      <c r="E5" s="12"/>
    </row>
    <row r="6" spans="1:5" ht="13.5">
      <c r="A6" s="40" t="s">
        <v>79</v>
      </c>
      <c r="B6" s="7" t="s">
        <v>6</v>
      </c>
      <c r="C6" s="8"/>
      <c r="D6" s="46"/>
      <c r="E6" s="12"/>
    </row>
    <row r="7" spans="1:5" ht="13.5">
      <c r="A7" s="40" t="s">
        <v>52</v>
      </c>
      <c r="B7" s="7" t="s">
        <v>39</v>
      </c>
      <c r="C7" s="8"/>
      <c r="D7" s="46"/>
      <c r="E7" s="12"/>
    </row>
    <row r="8" spans="1:5" ht="13.5">
      <c r="A8" s="40" t="s">
        <v>53</v>
      </c>
      <c r="B8" s="7" t="s">
        <v>8</v>
      </c>
      <c r="C8" s="8"/>
      <c r="D8" s="46"/>
      <c r="E8" s="12"/>
    </row>
    <row r="9" spans="1:5" ht="13.5">
      <c r="A9" s="40" t="s">
        <v>54</v>
      </c>
      <c r="B9" s="7" t="s">
        <v>9</v>
      </c>
      <c r="C9" s="8"/>
      <c r="D9" s="46"/>
      <c r="E9" s="12"/>
    </row>
    <row r="10" spans="1:5" ht="13.5">
      <c r="A10" s="40" t="s">
        <v>55</v>
      </c>
      <c r="B10" s="7" t="s">
        <v>10</v>
      </c>
      <c r="C10" s="8"/>
      <c r="D10" s="46"/>
      <c r="E10" s="12"/>
    </row>
    <row r="11" spans="1:5" ht="13.5">
      <c r="A11" s="40" t="s">
        <v>56</v>
      </c>
      <c r="B11" s="7" t="s">
        <v>11</v>
      </c>
      <c r="C11" s="8"/>
      <c r="D11" s="46"/>
      <c r="E11" s="12"/>
    </row>
    <row r="12" spans="1:5" ht="13.5">
      <c r="A12" s="40" t="s">
        <v>57</v>
      </c>
      <c r="B12" s="7" t="s">
        <v>12</v>
      </c>
      <c r="C12" s="8">
        <v>13426.33</v>
      </c>
      <c r="D12" s="46"/>
      <c r="E12" s="12"/>
    </row>
    <row r="13" spans="1:5" ht="13.5">
      <c r="A13" s="40" t="s">
        <v>58</v>
      </c>
      <c r="B13" s="7" t="s">
        <v>13</v>
      </c>
      <c r="C13" s="8"/>
      <c r="D13" s="46"/>
      <c r="E13" s="12"/>
    </row>
    <row r="14" spans="1:5" ht="13.5">
      <c r="A14" s="40" t="s">
        <v>59</v>
      </c>
      <c r="B14" s="7" t="s">
        <v>112</v>
      </c>
      <c r="C14" s="8"/>
      <c r="D14" s="46"/>
      <c r="E14" s="12"/>
    </row>
    <row r="15" spans="1:5" ht="13.5">
      <c r="A15" s="40" t="s">
        <v>60</v>
      </c>
      <c r="B15" s="7" t="s">
        <v>14</v>
      </c>
      <c r="C15" s="8">
        <v>14853.26</v>
      </c>
      <c r="D15" s="46"/>
      <c r="E15" s="12"/>
    </row>
    <row r="16" spans="1:5" ht="13.5">
      <c r="A16" s="40" t="s">
        <v>61</v>
      </c>
      <c r="B16" s="7" t="s">
        <v>15</v>
      </c>
      <c r="C16" s="8"/>
      <c r="D16" s="46"/>
      <c r="E16" s="12"/>
    </row>
    <row r="17" spans="1:5" ht="13.5">
      <c r="A17" s="40" t="s">
        <v>62</v>
      </c>
      <c r="B17" s="7" t="s">
        <v>40</v>
      </c>
      <c r="C17" s="8"/>
      <c r="D17" s="46"/>
      <c r="E17" s="12"/>
    </row>
    <row r="18" spans="1:5" ht="13.5">
      <c r="A18" s="40" t="s">
        <v>63</v>
      </c>
      <c r="B18" s="7" t="s">
        <v>17</v>
      </c>
      <c r="C18" s="8"/>
      <c r="D18" s="46"/>
      <c r="E18" s="12"/>
    </row>
    <row r="19" spans="1:5" ht="13.5">
      <c r="A19" s="40" t="s">
        <v>64</v>
      </c>
      <c r="B19" s="7" t="s">
        <v>18</v>
      </c>
      <c r="C19" s="8"/>
      <c r="D19" s="46"/>
      <c r="E19" s="12"/>
    </row>
    <row r="20" spans="1:5" ht="13.5">
      <c r="A20" s="40" t="s">
        <v>65</v>
      </c>
      <c r="B20" s="7" t="s">
        <v>19</v>
      </c>
      <c r="C20" s="8"/>
      <c r="D20" s="46"/>
      <c r="E20" s="12"/>
    </row>
    <row r="21" spans="1:5" ht="13.5">
      <c r="A21" s="40" t="s">
        <v>66</v>
      </c>
      <c r="B21" s="7" t="s">
        <v>20</v>
      </c>
      <c r="C21" s="8"/>
      <c r="D21" s="46"/>
      <c r="E21" s="12"/>
    </row>
    <row r="22" spans="1:5" ht="13.5">
      <c r="A22" s="40" t="s">
        <v>67</v>
      </c>
      <c r="B22" s="7" t="s">
        <v>21</v>
      </c>
      <c r="C22" s="8"/>
      <c r="D22" s="46"/>
      <c r="E22" s="12"/>
    </row>
    <row r="23" spans="1:5" ht="13.5">
      <c r="A23" s="40" t="s">
        <v>68</v>
      </c>
      <c r="B23" s="7" t="s">
        <v>22</v>
      </c>
      <c r="C23" s="8"/>
      <c r="D23" s="46"/>
      <c r="E23" s="12"/>
    </row>
    <row r="24" spans="1:5" ht="13.5">
      <c r="A24" s="40" t="s">
        <v>69</v>
      </c>
      <c r="B24" s="7" t="s">
        <v>23</v>
      </c>
      <c r="C24" s="8"/>
      <c r="D24" s="46"/>
      <c r="E24" s="12"/>
    </row>
    <row r="25" spans="1:5" ht="13.5">
      <c r="A25" s="40" t="s">
        <v>70</v>
      </c>
      <c r="B25" s="7" t="s">
        <v>24</v>
      </c>
      <c r="C25" s="8"/>
      <c r="D25" s="46"/>
      <c r="E25" s="12"/>
    </row>
    <row r="26" spans="1:5" ht="13.5">
      <c r="A26" s="40" t="s">
        <v>71</v>
      </c>
      <c r="B26" s="7" t="s">
        <v>25</v>
      </c>
      <c r="C26" s="8"/>
      <c r="D26" s="46"/>
      <c r="E26" s="12"/>
    </row>
    <row r="27" spans="1:5" ht="13.5">
      <c r="A27" s="40" t="s">
        <v>72</v>
      </c>
      <c r="B27" s="7" t="s">
        <v>26</v>
      </c>
      <c r="C27" s="8"/>
      <c r="D27" s="46"/>
      <c r="E27" s="12"/>
    </row>
    <row r="28" spans="1:5" ht="13.5">
      <c r="A28" s="40" t="s">
        <v>73</v>
      </c>
      <c r="B28" s="7" t="s">
        <v>27</v>
      </c>
      <c r="C28" s="8"/>
      <c r="D28" s="46"/>
      <c r="E28" s="12"/>
    </row>
    <row r="29" spans="1:5" ht="13.5">
      <c r="A29" s="40" t="s">
        <v>74</v>
      </c>
      <c r="B29" s="7" t="s">
        <v>28</v>
      </c>
      <c r="C29" s="8"/>
      <c r="D29" s="46"/>
      <c r="E29" s="12"/>
    </row>
    <row r="30" spans="1:5" ht="13.5">
      <c r="A30" s="40" t="s">
        <v>75</v>
      </c>
      <c r="B30" s="7" t="s">
        <v>29</v>
      </c>
      <c r="C30" s="8">
        <v>14853.25</v>
      </c>
      <c r="D30" s="46"/>
      <c r="E30" s="12"/>
    </row>
    <row r="31" spans="1:5" ht="13.5">
      <c r="A31" s="40" t="s">
        <v>76</v>
      </c>
      <c r="B31" s="7" t="s">
        <v>30</v>
      </c>
      <c r="C31" s="8"/>
      <c r="D31" s="46"/>
      <c r="E31" s="12"/>
    </row>
    <row r="32" spans="1:5" ht="13.5">
      <c r="A32" s="40" t="s">
        <v>77</v>
      </c>
      <c r="B32" s="7" t="s">
        <v>31</v>
      </c>
      <c r="C32" s="8"/>
      <c r="D32" s="46"/>
      <c r="E32" s="12"/>
    </row>
    <row r="33" spans="1:5" ht="13.5">
      <c r="A33" s="40" t="s">
        <v>78</v>
      </c>
      <c r="B33" s="7" t="s">
        <v>32</v>
      </c>
      <c r="C33" s="8">
        <v>14853.26</v>
      </c>
      <c r="D33" s="46"/>
      <c r="E33" s="12"/>
    </row>
    <row r="34" spans="1:5" ht="13.5">
      <c r="A34" s="40" t="s">
        <v>80</v>
      </c>
      <c r="B34" s="7" t="s">
        <v>33</v>
      </c>
      <c r="C34" s="8"/>
      <c r="D34" s="46"/>
      <c r="E34" s="12"/>
    </row>
    <row r="35" spans="1:5" ht="13.5">
      <c r="A35" s="40" t="s">
        <v>81</v>
      </c>
      <c r="B35" s="7" t="s">
        <v>34</v>
      </c>
      <c r="C35" s="8"/>
      <c r="D35" s="46"/>
      <c r="E35" s="12"/>
    </row>
    <row r="36" spans="1:5" ht="13.5">
      <c r="A36" s="40" t="s">
        <v>82</v>
      </c>
      <c r="B36" s="7" t="s">
        <v>87</v>
      </c>
      <c r="C36" s="8"/>
      <c r="D36" s="46"/>
      <c r="E36" s="12"/>
    </row>
    <row r="37" spans="1:5" ht="13.5">
      <c r="A37" s="40" t="s">
        <v>83</v>
      </c>
      <c r="B37" s="7" t="s">
        <v>89</v>
      </c>
      <c r="C37" s="8"/>
      <c r="D37" s="46"/>
      <c r="E37" s="12"/>
    </row>
    <row r="38" spans="1:5" ht="13.5">
      <c r="A38" s="40" t="s">
        <v>84</v>
      </c>
      <c r="B38" s="7" t="s">
        <v>90</v>
      </c>
      <c r="C38" s="8"/>
      <c r="D38" s="46"/>
      <c r="E38" s="12"/>
    </row>
    <row r="39" spans="1:5" ht="13.5">
      <c r="A39" s="40" t="s">
        <v>85</v>
      </c>
      <c r="B39" s="7" t="s">
        <v>93</v>
      </c>
      <c r="C39" s="8"/>
      <c r="D39" s="46"/>
      <c r="E39" s="12"/>
    </row>
    <row r="40" spans="1:5" ht="13.5">
      <c r="A40" s="40" t="s">
        <v>86</v>
      </c>
      <c r="B40" s="58" t="s">
        <v>94</v>
      </c>
      <c r="C40" s="8"/>
      <c r="D40" s="46"/>
      <c r="E40" s="12"/>
    </row>
    <row r="41" spans="1:5" ht="14.25" thickBot="1">
      <c r="A41" s="40" t="s">
        <v>91</v>
      </c>
      <c r="B41" s="58" t="s">
        <v>98</v>
      </c>
      <c r="C41" s="57"/>
      <c r="D41" s="46"/>
      <c r="E41" s="12"/>
    </row>
    <row r="42" spans="1:5" ht="14.25" thickBot="1">
      <c r="A42" s="54"/>
      <c r="B42" s="55" t="s">
        <v>35</v>
      </c>
      <c r="C42" s="56">
        <f>SUM(C6:C41)</f>
        <v>57986.1</v>
      </c>
      <c r="D42" s="12"/>
      <c r="E42" s="12"/>
    </row>
    <row r="43" spans="1:5" ht="13.5">
      <c r="A43" s="37"/>
      <c r="B43" s="37"/>
      <c r="C43" s="39"/>
      <c r="D43" s="1"/>
      <c r="E43" s="1"/>
    </row>
    <row r="44" spans="1:5" ht="13.5">
      <c r="A44" s="37"/>
      <c r="B44" s="37"/>
      <c r="C44" s="92"/>
      <c r="D44" s="1"/>
      <c r="E44" s="1"/>
    </row>
    <row r="45" spans="1:5" ht="13.5">
      <c r="A45" s="37"/>
      <c r="B45" s="37"/>
      <c r="C45" s="37"/>
      <c r="D45" s="37"/>
      <c r="E45" s="37"/>
    </row>
    <row r="46" spans="1:5" ht="13.5">
      <c r="A46" s="37"/>
      <c r="B46" s="37"/>
      <c r="C46" s="37"/>
      <c r="D46" s="37"/>
      <c r="E46" s="37"/>
    </row>
    <row r="47" spans="1:5" ht="13.5">
      <c r="A47" s="37"/>
      <c r="B47" s="37"/>
      <c r="C47" s="37"/>
      <c r="D47" s="37"/>
      <c r="E47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7"/>
  <sheetViews>
    <sheetView workbookViewId="0" topLeftCell="A1">
      <selection activeCell="C30" sqref="C3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3.5">
      <c r="A3" s="102" t="s">
        <v>120</v>
      </c>
      <c r="B3" s="102"/>
      <c r="C3" s="102"/>
      <c r="D3" s="102"/>
      <c r="E3" s="102"/>
    </row>
    <row r="4" spans="1:5" ht="13.5">
      <c r="A4" s="37"/>
      <c r="B4" s="37"/>
      <c r="C4" s="39"/>
      <c r="D4" s="1"/>
      <c r="E4" s="1"/>
    </row>
    <row r="5" spans="1:5" ht="27">
      <c r="A5" s="49" t="s">
        <v>0</v>
      </c>
      <c r="B5" s="49" t="s">
        <v>1</v>
      </c>
      <c r="C5" s="51" t="s">
        <v>49</v>
      </c>
      <c r="D5" s="45"/>
      <c r="E5" s="12"/>
    </row>
    <row r="6" spans="1:5" ht="13.5">
      <c r="A6" s="40" t="s">
        <v>79</v>
      </c>
      <c r="B6" s="7" t="s">
        <v>6</v>
      </c>
      <c r="C6" s="8">
        <v>93764.07</v>
      </c>
      <c r="D6" s="46"/>
      <c r="E6" s="12"/>
    </row>
    <row r="7" spans="1:5" ht="13.5">
      <c r="A7" s="40" t="s">
        <v>52</v>
      </c>
      <c r="B7" s="7" t="s">
        <v>39</v>
      </c>
      <c r="C7" s="8"/>
      <c r="D7" s="46"/>
      <c r="E7" s="12"/>
    </row>
    <row r="8" spans="1:5" ht="13.5">
      <c r="A8" s="40" t="s">
        <v>53</v>
      </c>
      <c r="B8" s="7" t="s">
        <v>8</v>
      </c>
      <c r="C8" s="8">
        <v>2515.38</v>
      </c>
      <c r="D8" s="46"/>
      <c r="E8" s="12"/>
    </row>
    <row r="9" spans="1:5" ht="13.5">
      <c r="A9" s="40" t="s">
        <v>54</v>
      </c>
      <c r="B9" s="7" t="s">
        <v>9</v>
      </c>
      <c r="C9" s="8">
        <v>199.65</v>
      </c>
      <c r="D9" s="46"/>
      <c r="E9" s="12"/>
    </row>
    <row r="10" spans="1:5" ht="13.5">
      <c r="A10" s="40" t="s">
        <v>55</v>
      </c>
      <c r="B10" s="7" t="s">
        <v>10</v>
      </c>
      <c r="C10" s="8"/>
      <c r="D10" s="46"/>
      <c r="E10" s="12"/>
    </row>
    <row r="11" spans="1:5" ht="13.5">
      <c r="A11" s="40" t="s">
        <v>56</v>
      </c>
      <c r="B11" s="7" t="s">
        <v>11</v>
      </c>
      <c r="C11" s="8">
        <v>975.84</v>
      </c>
      <c r="D11" s="46"/>
      <c r="E11" s="12"/>
    </row>
    <row r="12" spans="1:5" ht="13.5">
      <c r="A12" s="40" t="s">
        <v>57</v>
      </c>
      <c r="B12" s="7" t="s">
        <v>12</v>
      </c>
      <c r="C12" s="8">
        <v>7194.42</v>
      </c>
      <c r="D12" s="46"/>
      <c r="E12" s="12"/>
    </row>
    <row r="13" spans="1:5" ht="13.5">
      <c r="A13" s="40" t="s">
        <v>58</v>
      </c>
      <c r="B13" s="7" t="s">
        <v>13</v>
      </c>
      <c r="C13" s="8">
        <v>28794.22</v>
      </c>
      <c r="D13" s="46"/>
      <c r="E13" s="12"/>
    </row>
    <row r="14" spans="1:5" ht="13.5">
      <c r="A14" s="40" t="s">
        <v>59</v>
      </c>
      <c r="B14" s="7" t="s">
        <v>112</v>
      </c>
      <c r="C14" s="8">
        <v>551.09</v>
      </c>
      <c r="D14" s="46"/>
      <c r="E14" s="12"/>
    </row>
    <row r="15" spans="1:5" ht="13.5">
      <c r="A15" s="40" t="s">
        <v>60</v>
      </c>
      <c r="B15" s="7" t="s">
        <v>14</v>
      </c>
      <c r="C15" s="8">
        <v>116354.23</v>
      </c>
      <c r="D15" s="46"/>
      <c r="E15" s="12"/>
    </row>
    <row r="16" spans="1:5" ht="13.5">
      <c r="A16" s="40" t="s">
        <v>61</v>
      </c>
      <c r="B16" s="7" t="s">
        <v>15</v>
      </c>
      <c r="C16" s="8"/>
      <c r="D16" s="46"/>
      <c r="E16" s="12"/>
    </row>
    <row r="17" spans="1:5" ht="13.5">
      <c r="A17" s="40" t="s">
        <v>62</v>
      </c>
      <c r="B17" s="7" t="s">
        <v>40</v>
      </c>
      <c r="C17" s="8">
        <v>16660.79</v>
      </c>
      <c r="D17" s="46"/>
      <c r="E17" s="12"/>
    </row>
    <row r="18" spans="1:5" ht="13.5">
      <c r="A18" s="40" t="s">
        <v>63</v>
      </c>
      <c r="B18" s="7" t="s">
        <v>17</v>
      </c>
      <c r="C18" s="8">
        <v>13444.1</v>
      </c>
      <c r="D18" s="46"/>
      <c r="E18" s="12"/>
    </row>
    <row r="19" spans="1:5" ht="13.5">
      <c r="A19" s="40" t="s">
        <v>64</v>
      </c>
      <c r="B19" s="7" t="s">
        <v>18</v>
      </c>
      <c r="C19" s="8">
        <v>87.14</v>
      </c>
      <c r="D19" s="46"/>
      <c r="E19" s="12"/>
    </row>
    <row r="20" spans="1:5" ht="13.5">
      <c r="A20" s="40" t="s">
        <v>65</v>
      </c>
      <c r="B20" s="7" t="s">
        <v>19</v>
      </c>
      <c r="C20" s="8"/>
      <c r="D20" s="46"/>
      <c r="E20" s="12"/>
    </row>
    <row r="21" spans="1:5" ht="13.5">
      <c r="A21" s="40" t="s">
        <v>66</v>
      </c>
      <c r="B21" s="7" t="s">
        <v>20</v>
      </c>
      <c r="C21" s="8"/>
      <c r="D21" s="46"/>
      <c r="E21" s="12"/>
    </row>
    <row r="22" spans="1:5" ht="13.5">
      <c r="A22" s="40" t="s">
        <v>67</v>
      </c>
      <c r="B22" s="7" t="s">
        <v>21</v>
      </c>
      <c r="C22" s="8"/>
      <c r="D22" s="46"/>
      <c r="E22" s="12"/>
    </row>
    <row r="23" spans="1:5" ht="13.5">
      <c r="A23" s="40" t="s">
        <v>68</v>
      </c>
      <c r="B23" s="7" t="s">
        <v>22</v>
      </c>
      <c r="C23" s="8"/>
      <c r="D23" s="46"/>
      <c r="E23" s="12"/>
    </row>
    <row r="24" spans="1:5" ht="13.5">
      <c r="A24" s="40" t="s">
        <v>69</v>
      </c>
      <c r="B24" s="7" t="s">
        <v>23</v>
      </c>
      <c r="C24" s="8"/>
      <c r="D24" s="46"/>
      <c r="E24" s="12"/>
    </row>
    <row r="25" spans="1:5" ht="13.5">
      <c r="A25" s="40" t="s">
        <v>70</v>
      </c>
      <c r="B25" s="7" t="s">
        <v>24</v>
      </c>
      <c r="C25" s="8"/>
      <c r="D25" s="46"/>
      <c r="E25" s="12"/>
    </row>
    <row r="26" spans="1:5" ht="13.5">
      <c r="A26" s="40" t="s">
        <v>71</v>
      </c>
      <c r="B26" s="7" t="s">
        <v>25</v>
      </c>
      <c r="C26" s="8">
        <v>14505.02</v>
      </c>
      <c r="D26" s="46"/>
      <c r="E26" s="12"/>
    </row>
    <row r="27" spans="1:5" ht="13.5">
      <c r="A27" s="40" t="s">
        <v>72</v>
      </c>
      <c r="B27" s="7" t="s">
        <v>26</v>
      </c>
      <c r="C27" s="8"/>
      <c r="D27" s="46"/>
      <c r="E27" s="12"/>
    </row>
    <row r="28" spans="1:5" ht="13.5">
      <c r="A28" s="40" t="s">
        <v>73</v>
      </c>
      <c r="B28" s="7" t="s">
        <v>27</v>
      </c>
      <c r="C28" s="8"/>
      <c r="D28" s="46"/>
      <c r="E28" s="12"/>
    </row>
    <row r="29" spans="1:5" ht="13.5">
      <c r="A29" s="40" t="s">
        <v>74</v>
      </c>
      <c r="B29" s="7" t="s">
        <v>28</v>
      </c>
      <c r="C29" s="8">
        <v>132375.47</v>
      </c>
      <c r="D29" s="46"/>
      <c r="E29" s="12"/>
    </row>
    <row r="30" spans="1:5" ht="13.5">
      <c r="A30" s="40" t="s">
        <v>75</v>
      </c>
      <c r="B30" s="7" t="s">
        <v>29</v>
      </c>
      <c r="C30" s="8"/>
      <c r="D30" s="46"/>
      <c r="E30" s="12"/>
    </row>
    <row r="31" spans="1:5" ht="13.5">
      <c r="A31" s="40" t="s">
        <v>76</v>
      </c>
      <c r="B31" s="7" t="s">
        <v>30</v>
      </c>
      <c r="C31" s="8">
        <v>472.34</v>
      </c>
      <c r="D31" s="46"/>
      <c r="E31" s="12"/>
    </row>
    <row r="32" spans="1:5" ht="13.5">
      <c r="A32" s="40" t="s">
        <v>77</v>
      </c>
      <c r="B32" s="7" t="s">
        <v>31</v>
      </c>
      <c r="C32" s="8"/>
      <c r="D32" s="46"/>
      <c r="E32" s="12"/>
    </row>
    <row r="33" spans="1:5" ht="13.5">
      <c r="A33" s="40" t="s">
        <v>78</v>
      </c>
      <c r="B33" s="7" t="s">
        <v>32</v>
      </c>
      <c r="C33" s="8">
        <v>15369.05</v>
      </c>
      <c r="D33" s="46"/>
      <c r="E33" s="12"/>
    </row>
    <row r="34" spans="1:5" ht="13.5">
      <c r="A34" s="40" t="s">
        <v>80</v>
      </c>
      <c r="B34" s="7" t="s">
        <v>33</v>
      </c>
      <c r="C34" s="8"/>
      <c r="D34" s="46"/>
      <c r="E34" s="12"/>
    </row>
    <row r="35" spans="1:5" ht="13.5">
      <c r="A35" s="40" t="s">
        <v>81</v>
      </c>
      <c r="B35" s="7" t="s">
        <v>34</v>
      </c>
      <c r="C35" s="8"/>
      <c r="D35" s="46"/>
      <c r="E35" s="12"/>
    </row>
    <row r="36" spans="1:5" ht="13.5">
      <c r="A36" s="40" t="s">
        <v>82</v>
      </c>
      <c r="B36" s="7" t="s">
        <v>87</v>
      </c>
      <c r="C36" s="8"/>
      <c r="D36" s="46"/>
      <c r="E36" s="12"/>
    </row>
    <row r="37" spans="1:5" ht="13.5">
      <c r="A37" s="40" t="s">
        <v>83</v>
      </c>
      <c r="B37" s="7" t="s">
        <v>89</v>
      </c>
      <c r="C37" s="8">
        <v>603.74</v>
      </c>
      <c r="D37" s="46"/>
      <c r="E37" s="12"/>
    </row>
    <row r="38" spans="1:5" ht="13.5">
      <c r="A38" s="40" t="s">
        <v>84</v>
      </c>
      <c r="B38" s="7" t="s">
        <v>90</v>
      </c>
      <c r="C38" s="8"/>
      <c r="D38" s="46"/>
      <c r="E38" s="12"/>
    </row>
    <row r="39" spans="1:5" ht="13.5">
      <c r="A39" s="40" t="s">
        <v>85</v>
      </c>
      <c r="B39" s="7" t="s">
        <v>93</v>
      </c>
      <c r="C39" s="8"/>
      <c r="D39" s="46"/>
      <c r="E39" s="12"/>
    </row>
    <row r="40" spans="1:5" ht="13.5">
      <c r="A40" s="40" t="s">
        <v>86</v>
      </c>
      <c r="B40" s="7" t="s">
        <v>94</v>
      </c>
      <c r="C40" s="8">
        <v>93.65</v>
      </c>
      <c r="D40" s="46"/>
      <c r="E40" s="12"/>
    </row>
    <row r="41" spans="1:5" ht="14.25" thickBot="1">
      <c r="A41" s="40" t="s">
        <v>91</v>
      </c>
      <c r="B41" s="7" t="s">
        <v>98</v>
      </c>
      <c r="C41" s="57">
        <v>93.65</v>
      </c>
      <c r="D41" s="46"/>
      <c r="E41" s="12"/>
    </row>
    <row r="42" spans="1:5" ht="14.25" thickBot="1">
      <c r="A42" s="54"/>
      <c r="B42" s="55" t="s">
        <v>35</v>
      </c>
      <c r="C42" s="56">
        <f>SUM(C6:C41)</f>
        <v>444053.8500000001</v>
      </c>
      <c r="D42" s="12"/>
      <c r="E42" s="12"/>
    </row>
    <row r="43" spans="1:5" ht="13.5">
      <c r="A43" s="37"/>
      <c r="B43" s="37"/>
      <c r="C43" s="92"/>
      <c r="D43" s="1"/>
      <c r="E43" s="1"/>
    </row>
    <row r="44" spans="1:5" ht="13.5">
      <c r="A44" s="37"/>
      <c r="B44" s="37"/>
      <c r="C44" s="39"/>
      <c r="D44" s="1"/>
      <c r="E44" s="1"/>
    </row>
    <row r="45" spans="1:5" ht="13.5">
      <c r="A45" s="37"/>
      <c r="B45" s="37"/>
      <c r="C45" s="37"/>
      <c r="D45" s="37"/>
      <c r="E45" s="37"/>
    </row>
    <row r="46" spans="1:5" ht="13.5">
      <c r="A46" s="37"/>
      <c r="B46" s="37"/>
      <c r="C46" s="37"/>
      <c r="D46" s="37"/>
      <c r="E46" s="37"/>
    </row>
    <row r="47" spans="1:5" ht="13.5">
      <c r="A47" s="37"/>
      <c r="B47" s="37"/>
      <c r="C47" s="37"/>
      <c r="D47" s="37"/>
      <c r="E47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C16" sqref="C16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98" t="s">
        <v>121</v>
      </c>
      <c r="B3" s="98"/>
      <c r="C3" s="98"/>
      <c r="D3" s="98"/>
      <c r="E3" s="98"/>
      <c r="F3" s="98"/>
      <c r="G3" s="98"/>
      <c r="H3" s="98"/>
      <c r="I3" s="98"/>
    </row>
    <row r="4" spans="1:9" ht="13.5">
      <c r="A4" s="100"/>
      <c r="B4" s="100"/>
      <c r="C4" s="100"/>
      <c r="D4" s="43"/>
      <c r="E4" s="37"/>
      <c r="F4" s="37"/>
      <c r="G4" s="37"/>
      <c r="H4" s="37"/>
      <c r="I4" s="37"/>
    </row>
    <row r="5" spans="1:9" ht="27">
      <c r="A5" s="49" t="s">
        <v>0</v>
      </c>
      <c r="B5" s="49" t="s">
        <v>1</v>
      </c>
      <c r="C5" s="51" t="s">
        <v>50</v>
      </c>
      <c r="D5" s="37"/>
      <c r="E5" s="37"/>
      <c r="F5" s="37"/>
      <c r="G5" s="37"/>
      <c r="H5" s="37"/>
      <c r="I5" s="37"/>
    </row>
    <row r="6" spans="1:9" ht="13.5">
      <c r="A6" s="40" t="s">
        <v>79</v>
      </c>
      <c r="B6" s="7" t="s">
        <v>6</v>
      </c>
      <c r="C6" s="47"/>
      <c r="D6" s="37"/>
      <c r="E6" s="37"/>
      <c r="F6" s="37"/>
      <c r="G6" s="37"/>
      <c r="H6" s="37"/>
      <c r="I6" s="37"/>
    </row>
    <row r="7" spans="1:9" ht="13.5">
      <c r="A7" s="40" t="s">
        <v>52</v>
      </c>
      <c r="B7" s="7" t="s">
        <v>39</v>
      </c>
      <c r="C7" s="47"/>
      <c r="D7" s="37"/>
      <c r="E7" s="37"/>
      <c r="F7" s="37"/>
      <c r="G7" s="37"/>
      <c r="H7" s="37"/>
      <c r="I7" s="37"/>
    </row>
    <row r="8" spans="1:9" ht="13.5">
      <c r="A8" s="40" t="s">
        <v>53</v>
      </c>
      <c r="B8" s="7" t="s">
        <v>8</v>
      </c>
      <c r="C8" s="47"/>
      <c r="D8" s="37"/>
      <c r="E8" s="37"/>
      <c r="F8" s="37"/>
      <c r="G8" s="37"/>
      <c r="H8" s="37"/>
      <c r="I8" s="37"/>
    </row>
    <row r="9" spans="1:9" ht="13.5">
      <c r="A9" s="40" t="s">
        <v>54</v>
      </c>
      <c r="B9" s="7" t="s">
        <v>9</v>
      </c>
      <c r="C9" s="47"/>
      <c r="D9" s="37"/>
      <c r="E9" s="37"/>
      <c r="F9" s="37"/>
      <c r="G9" s="37"/>
      <c r="H9" s="37"/>
      <c r="I9" s="37"/>
    </row>
    <row r="10" spans="1:9" ht="13.5">
      <c r="A10" s="40" t="s">
        <v>55</v>
      </c>
      <c r="B10" s="7" t="s">
        <v>10</v>
      </c>
      <c r="C10" s="47"/>
      <c r="D10" s="37"/>
      <c r="E10" s="37"/>
      <c r="F10" s="37"/>
      <c r="G10" s="37"/>
      <c r="H10" s="37"/>
      <c r="I10" s="37"/>
    </row>
    <row r="11" spans="1:9" ht="13.5">
      <c r="A11" s="40" t="s">
        <v>56</v>
      </c>
      <c r="B11" s="7" t="s">
        <v>11</v>
      </c>
      <c r="C11" s="47"/>
      <c r="D11" s="37"/>
      <c r="E11" s="37"/>
      <c r="F11" s="37"/>
      <c r="G11" s="37"/>
      <c r="H11" s="37"/>
      <c r="I11" s="37"/>
    </row>
    <row r="12" spans="1:9" ht="13.5">
      <c r="A12" s="40" t="s">
        <v>57</v>
      </c>
      <c r="B12" s="7" t="s">
        <v>12</v>
      </c>
      <c r="C12" s="47"/>
      <c r="D12" s="37"/>
      <c r="E12" s="37"/>
      <c r="F12" s="37"/>
      <c r="G12" s="37"/>
      <c r="H12" s="37"/>
      <c r="I12" s="37"/>
    </row>
    <row r="13" spans="1:9" ht="13.5">
      <c r="A13" s="40" t="s">
        <v>58</v>
      </c>
      <c r="B13" s="7" t="s">
        <v>13</v>
      </c>
      <c r="C13" s="47"/>
      <c r="D13" s="37"/>
      <c r="E13" s="37"/>
      <c r="F13" s="37"/>
      <c r="G13" s="37"/>
      <c r="H13" s="37"/>
      <c r="I13" s="37"/>
    </row>
    <row r="14" spans="1:9" ht="13.5">
      <c r="A14" s="40" t="s">
        <v>59</v>
      </c>
      <c r="B14" s="7" t="s">
        <v>112</v>
      </c>
      <c r="C14" s="47"/>
      <c r="D14" s="37"/>
      <c r="E14" s="37"/>
      <c r="F14" s="37"/>
      <c r="G14" s="37"/>
      <c r="H14" s="37"/>
      <c r="I14" s="37"/>
    </row>
    <row r="15" spans="1:9" ht="13.5">
      <c r="A15" s="40" t="s">
        <v>60</v>
      </c>
      <c r="B15" s="7" t="s">
        <v>14</v>
      </c>
      <c r="C15" s="8">
        <v>28742.31</v>
      </c>
      <c r="D15" s="37"/>
      <c r="E15" s="37"/>
      <c r="F15" s="37"/>
      <c r="G15" s="37"/>
      <c r="H15" s="37"/>
      <c r="I15" s="37"/>
    </row>
    <row r="16" spans="1:9" ht="13.5">
      <c r="A16" s="40" t="s">
        <v>61</v>
      </c>
      <c r="B16" s="7" t="s">
        <v>15</v>
      </c>
      <c r="C16" s="47"/>
      <c r="D16" s="37"/>
      <c r="E16" s="37"/>
      <c r="F16" s="37"/>
      <c r="G16" s="37"/>
      <c r="H16" s="37"/>
      <c r="I16" s="37"/>
    </row>
    <row r="17" spans="1:9" ht="13.5">
      <c r="A17" s="40" t="s">
        <v>62</v>
      </c>
      <c r="B17" s="7" t="s">
        <v>40</v>
      </c>
      <c r="C17" s="8"/>
      <c r="D17" s="37"/>
      <c r="E17" s="37"/>
      <c r="F17" s="37"/>
      <c r="G17" s="37"/>
      <c r="H17" s="37"/>
      <c r="I17" s="37"/>
    </row>
    <row r="18" spans="1:9" ht="13.5">
      <c r="A18" s="40" t="s">
        <v>63</v>
      </c>
      <c r="B18" s="7" t="s">
        <v>17</v>
      </c>
      <c r="C18" s="47"/>
      <c r="D18" s="37"/>
      <c r="E18" s="37"/>
      <c r="F18" s="37"/>
      <c r="G18" s="37"/>
      <c r="H18" s="37"/>
      <c r="I18" s="37"/>
    </row>
    <row r="19" spans="1:9" ht="13.5">
      <c r="A19" s="40" t="s">
        <v>64</v>
      </c>
      <c r="B19" s="7" t="s">
        <v>18</v>
      </c>
      <c r="C19" s="47"/>
      <c r="D19" s="37"/>
      <c r="E19" s="37"/>
      <c r="F19" s="37"/>
      <c r="G19" s="37"/>
      <c r="H19" s="37"/>
      <c r="I19" s="37"/>
    </row>
    <row r="20" spans="1:9" ht="13.5">
      <c r="A20" s="40" t="s">
        <v>65</v>
      </c>
      <c r="B20" s="7" t="s">
        <v>19</v>
      </c>
      <c r="C20" s="47"/>
      <c r="D20" s="37"/>
      <c r="E20" s="37"/>
      <c r="F20" s="37"/>
      <c r="G20" s="37"/>
      <c r="H20" s="37"/>
      <c r="I20" s="37"/>
    </row>
    <row r="21" spans="1:9" ht="13.5">
      <c r="A21" s="40" t="s">
        <v>66</v>
      </c>
      <c r="B21" s="7" t="s">
        <v>20</v>
      </c>
      <c r="C21" s="47"/>
      <c r="D21" s="37"/>
      <c r="E21" s="37"/>
      <c r="F21" s="37"/>
      <c r="G21" s="37"/>
      <c r="H21" s="37"/>
      <c r="I21" s="37"/>
    </row>
    <row r="22" spans="1:9" ht="13.5">
      <c r="A22" s="40" t="s">
        <v>67</v>
      </c>
      <c r="B22" s="7" t="s">
        <v>21</v>
      </c>
      <c r="C22" s="47"/>
      <c r="D22" s="37"/>
      <c r="E22" s="37"/>
      <c r="F22" s="37"/>
      <c r="G22" s="37"/>
      <c r="H22" s="37"/>
      <c r="I22" s="37"/>
    </row>
    <row r="23" spans="1:9" ht="13.5">
      <c r="A23" s="40" t="s">
        <v>68</v>
      </c>
      <c r="B23" s="7" t="s">
        <v>22</v>
      </c>
      <c r="C23" s="47"/>
      <c r="D23" s="37"/>
      <c r="E23" s="37"/>
      <c r="F23" s="37"/>
      <c r="G23" s="37"/>
      <c r="H23" s="37"/>
      <c r="I23" s="37"/>
    </row>
    <row r="24" spans="1:9" ht="13.5">
      <c r="A24" s="40" t="s">
        <v>69</v>
      </c>
      <c r="B24" s="7" t="s">
        <v>23</v>
      </c>
      <c r="C24" s="47"/>
      <c r="D24" s="37"/>
      <c r="E24" s="37"/>
      <c r="F24" s="37"/>
      <c r="G24" s="37"/>
      <c r="H24" s="37"/>
      <c r="I24" s="37"/>
    </row>
    <row r="25" spans="1:9" ht="13.5">
      <c r="A25" s="40" t="s">
        <v>70</v>
      </c>
      <c r="B25" s="7" t="s">
        <v>24</v>
      </c>
      <c r="C25" s="47"/>
      <c r="D25" s="37"/>
      <c r="E25" s="37"/>
      <c r="F25" s="37"/>
      <c r="G25" s="37"/>
      <c r="H25" s="37"/>
      <c r="I25" s="37"/>
    </row>
    <row r="26" spans="1:9" ht="13.5">
      <c r="A26" s="40" t="s">
        <v>71</v>
      </c>
      <c r="B26" s="7" t="s">
        <v>25</v>
      </c>
      <c r="C26" s="47"/>
      <c r="D26" s="37"/>
      <c r="E26" s="37"/>
      <c r="F26" s="37"/>
      <c r="G26" s="37"/>
      <c r="H26" s="37"/>
      <c r="I26" s="37"/>
    </row>
    <row r="27" spans="1:9" ht="13.5">
      <c r="A27" s="40" t="s">
        <v>72</v>
      </c>
      <c r="B27" s="7" t="s">
        <v>26</v>
      </c>
      <c r="C27" s="47"/>
      <c r="D27" s="37"/>
      <c r="E27" s="37"/>
      <c r="F27" s="37"/>
      <c r="G27" s="37"/>
      <c r="H27" s="37"/>
      <c r="I27" s="37"/>
    </row>
    <row r="28" spans="1:9" ht="13.5">
      <c r="A28" s="40" t="s">
        <v>73</v>
      </c>
      <c r="B28" s="7" t="s">
        <v>27</v>
      </c>
      <c r="C28" s="47"/>
      <c r="D28" s="37"/>
      <c r="E28" s="37"/>
      <c r="F28" s="37"/>
      <c r="G28" s="37"/>
      <c r="H28" s="37"/>
      <c r="I28" s="37"/>
    </row>
    <row r="29" spans="1:9" ht="13.5">
      <c r="A29" s="40" t="s">
        <v>74</v>
      </c>
      <c r="B29" s="7" t="s">
        <v>28</v>
      </c>
      <c r="C29" s="47"/>
      <c r="D29" s="37"/>
      <c r="E29" s="37"/>
      <c r="F29" s="37"/>
      <c r="G29" s="37"/>
      <c r="H29" s="37"/>
      <c r="I29" s="37"/>
    </row>
    <row r="30" spans="1:9" ht="13.5">
      <c r="A30" s="40" t="s">
        <v>75</v>
      </c>
      <c r="B30" s="7" t="s">
        <v>29</v>
      </c>
      <c r="C30" s="47"/>
      <c r="D30" s="37"/>
      <c r="E30" s="37"/>
      <c r="F30" s="37"/>
      <c r="G30" s="37"/>
      <c r="H30" s="37"/>
      <c r="I30" s="37"/>
    </row>
    <row r="31" spans="1:9" ht="13.5">
      <c r="A31" s="40" t="s">
        <v>76</v>
      </c>
      <c r="B31" s="7" t="s">
        <v>30</v>
      </c>
      <c r="C31" s="47"/>
      <c r="D31" s="37"/>
      <c r="E31" s="37"/>
      <c r="F31" s="37"/>
      <c r="G31" s="37"/>
      <c r="H31" s="37"/>
      <c r="I31" s="37"/>
    </row>
    <row r="32" spans="1:9" ht="13.5">
      <c r="A32" s="40" t="s">
        <v>77</v>
      </c>
      <c r="B32" s="7" t="s">
        <v>31</v>
      </c>
      <c r="C32" s="47"/>
      <c r="D32" s="37"/>
      <c r="E32" s="37"/>
      <c r="F32" s="37"/>
      <c r="G32" s="37"/>
      <c r="H32" s="37"/>
      <c r="I32" s="37"/>
    </row>
    <row r="33" spans="1:9" ht="13.5">
      <c r="A33" s="40" t="s">
        <v>78</v>
      </c>
      <c r="B33" s="7" t="s">
        <v>32</v>
      </c>
      <c r="C33" s="47"/>
      <c r="D33" s="37"/>
      <c r="E33" s="37"/>
      <c r="F33" s="37"/>
      <c r="G33" s="37"/>
      <c r="H33" s="37"/>
      <c r="I33" s="37"/>
    </row>
    <row r="34" spans="1:9" ht="13.5">
      <c r="A34" s="40" t="s">
        <v>80</v>
      </c>
      <c r="B34" s="7" t="s">
        <v>33</v>
      </c>
      <c r="C34" s="47"/>
      <c r="D34" s="37"/>
      <c r="E34" s="37"/>
      <c r="F34" s="37"/>
      <c r="G34" s="37"/>
      <c r="H34" s="37"/>
      <c r="I34" s="37"/>
    </row>
    <row r="35" spans="1:9" ht="13.5">
      <c r="A35" s="40" t="s">
        <v>81</v>
      </c>
      <c r="B35" s="7" t="s">
        <v>34</v>
      </c>
      <c r="C35" s="47"/>
      <c r="D35" s="37"/>
      <c r="E35" s="37"/>
      <c r="F35" s="37"/>
      <c r="G35" s="37"/>
      <c r="H35" s="37"/>
      <c r="I35" s="37"/>
    </row>
    <row r="36" spans="1:9" ht="13.5">
      <c r="A36" s="40" t="s">
        <v>82</v>
      </c>
      <c r="B36" s="7" t="s">
        <v>87</v>
      </c>
      <c r="C36" s="47"/>
      <c r="D36" s="37"/>
      <c r="E36" s="37"/>
      <c r="F36" s="37"/>
      <c r="G36" s="37"/>
      <c r="H36" s="37"/>
      <c r="I36" s="37"/>
    </row>
    <row r="37" spans="1:9" ht="13.5">
      <c r="A37" s="40" t="s">
        <v>83</v>
      </c>
      <c r="B37" s="7" t="s">
        <v>89</v>
      </c>
      <c r="C37" s="47"/>
      <c r="D37" s="37"/>
      <c r="E37" s="37"/>
      <c r="F37" s="37"/>
      <c r="G37" s="37"/>
      <c r="H37" s="37"/>
      <c r="I37" s="37"/>
    </row>
    <row r="38" spans="1:9" ht="13.5">
      <c r="A38" s="40" t="s">
        <v>84</v>
      </c>
      <c r="B38" s="7" t="s">
        <v>90</v>
      </c>
      <c r="C38" s="47"/>
      <c r="D38" s="37"/>
      <c r="E38" s="37"/>
      <c r="F38" s="37"/>
      <c r="G38" s="37"/>
      <c r="H38" s="37"/>
      <c r="I38" s="37"/>
    </row>
    <row r="39" spans="1:9" ht="13.5">
      <c r="A39" s="40" t="s">
        <v>85</v>
      </c>
      <c r="B39" s="7" t="s">
        <v>93</v>
      </c>
      <c r="C39" s="47"/>
      <c r="D39" s="37"/>
      <c r="E39" s="37"/>
      <c r="F39" s="37"/>
      <c r="G39" s="37"/>
      <c r="H39" s="37"/>
      <c r="I39" s="37"/>
    </row>
    <row r="40" spans="1:9" ht="13.5">
      <c r="A40" s="40" t="s">
        <v>86</v>
      </c>
      <c r="B40" s="7" t="s">
        <v>94</v>
      </c>
      <c r="C40" s="47"/>
      <c r="D40" s="37"/>
      <c r="E40" s="37"/>
      <c r="F40" s="37"/>
      <c r="G40" s="37"/>
      <c r="H40" s="37"/>
      <c r="I40" s="37"/>
    </row>
    <row r="41" spans="1:9" ht="14.25" thickBot="1">
      <c r="A41" s="40" t="s">
        <v>91</v>
      </c>
      <c r="B41" s="7" t="s">
        <v>98</v>
      </c>
      <c r="C41" s="72"/>
      <c r="D41" s="37"/>
      <c r="E41" s="37"/>
      <c r="F41" s="37"/>
      <c r="G41" s="37"/>
      <c r="H41" s="37"/>
      <c r="I41" s="37"/>
    </row>
    <row r="42" spans="1:9" ht="14.25" thickBot="1">
      <c r="A42" s="54"/>
      <c r="B42" s="55" t="s">
        <v>35</v>
      </c>
      <c r="C42" s="56">
        <f>SUM(C6:C41)</f>
        <v>28742.31</v>
      </c>
      <c r="D42" s="37"/>
      <c r="E42" s="37"/>
      <c r="F42" s="37"/>
      <c r="G42" s="37"/>
      <c r="H42" s="37"/>
      <c r="I42" s="37"/>
    </row>
    <row r="43" spans="1:9" ht="13.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3.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3.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2019-01-15T21:49:01Z</cp:lastPrinted>
  <dcterms:created xsi:type="dcterms:W3CDTF">2011-06-30T06:54:46Z</dcterms:created>
  <dcterms:modified xsi:type="dcterms:W3CDTF">2019-03-14T13:35:22Z</dcterms:modified>
  <cp:category/>
  <cp:version/>
  <cp:contentType/>
  <cp:contentStatus/>
</cp:coreProperties>
</file>